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240" windowHeight="8910" tabRatio="794" activeTab="1"/>
  </bookViews>
  <sheets>
    <sheet name="SP 31_12_2012" sheetId="16" r:id="rId1"/>
    <sheet name="giornale" sheetId="23" r:id="rId2"/>
    <sheet name="EVOLUZIONE SP" sheetId="21" r:id="rId3"/>
    <sheet name="1.CONSUNTIVO" sheetId="17" r:id="rId4"/>
    <sheet name="2.RIPARTO" sheetId="18" r:id="rId5"/>
    <sheet name="3.STATO PATRIMONIALE" sheetId="22" r:id="rId6"/>
    <sheet name="4.ACQUA" sheetId="20" r:id="rId7"/>
  </sheets>
  <definedNames>
    <definedName name="_xlnm.Print_Area" localSheetId="3">'1.CONSUNTIVO'!$A$1:$F$44</definedName>
    <definedName name="_xlnm.Print_Area" localSheetId="4">'2.RIPARTO'!$A$1:$S$20</definedName>
    <definedName name="_xlnm.Print_Area" localSheetId="5">'3.STATO PATRIMONIALE'!$A$1:$D$26</definedName>
    <definedName name="_xlnm.Print_Area" localSheetId="6">'4.ACQUA'!$A$1:$O$23</definedName>
    <definedName name="_xlnm.Print_Area" localSheetId="2">'EVOLUZIONE SP'!$A$1:$E$31</definedName>
    <definedName name="_xlnm.Print_Area" localSheetId="1">giornale!$A$1:$S$177</definedName>
    <definedName name="_xlnm.Print_Area" localSheetId="0">'SP 31_12_2012'!$A$1:$D$26</definedName>
    <definedName name="_xlnm.Print_Titles" localSheetId="4">'2.RIPARTO'!$1:$7</definedName>
    <definedName name="_xlnm.Print_Titles" localSheetId="6">'4.ACQUA'!$1:$5</definedName>
    <definedName name="_xlnm.Print_Titles" localSheetId="2">'EVOLUZIONE SP'!$1:$5</definedName>
    <definedName name="_xlnm.Print_Titles" localSheetId="1">giornale!$1:$4</definedName>
    <definedName name="Z_4E9EC198_B156_49B8_9D2D_BF002266B6CD_.wvu.PrintArea" localSheetId="3" hidden="1">'1.CONSUNTIVO'!$A$1:$F$33</definedName>
    <definedName name="Z_4E9EC198_B156_49B8_9D2D_BF002266B6CD_.wvu.PrintArea" localSheetId="4" hidden="1">'2.RIPARTO'!$A$1:$S$20</definedName>
    <definedName name="Z_4E9EC198_B156_49B8_9D2D_BF002266B6CD_.wvu.PrintArea" localSheetId="6" hidden="1">'4.ACQUA'!$A$1:$I$17</definedName>
  </definedNames>
  <calcPr calcId="144525"/>
</workbook>
</file>

<file path=xl/calcChain.xml><?xml version="1.0" encoding="utf-8"?>
<calcChain xmlns="http://schemas.openxmlformats.org/spreadsheetml/2006/main">
  <c r="S17" i="18" l="1"/>
  <c r="S16" i="18"/>
  <c r="S15" i="18"/>
  <c r="S14" i="18"/>
  <c r="S13" i="18"/>
  <c r="S12" i="18"/>
  <c r="S11" i="18"/>
  <c r="S10" i="18"/>
  <c r="S9" i="18"/>
  <c r="S8" i="18"/>
  <c r="D13" i="21"/>
  <c r="C22" i="21"/>
  <c r="D20" i="21"/>
  <c r="C20" i="21"/>
  <c r="C12" i="17"/>
  <c r="C21" i="21"/>
  <c r="C13" i="21"/>
  <c r="D21" i="21"/>
  <c r="C24" i="21"/>
  <c r="B22" i="21"/>
  <c r="C21" i="17"/>
  <c r="K172" i="23"/>
  <c r="P172" i="23" s="1"/>
  <c r="F172" i="23"/>
  <c r="K155" i="23"/>
  <c r="P155" i="23" s="1"/>
  <c r="F155" i="23"/>
  <c r="K145" i="23"/>
  <c r="P145" i="23" s="1"/>
  <c r="F145" i="23"/>
  <c r="K133" i="23"/>
  <c r="P133" i="23" s="1"/>
  <c r="F133" i="23"/>
  <c r="K120" i="23"/>
  <c r="P120" i="23" s="1"/>
  <c r="F120" i="23"/>
  <c r="K109" i="23"/>
  <c r="P109" i="23" s="1"/>
  <c r="F109" i="23"/>
  <c r="K98" i="23"/>
  <c r="P98" i="23" s="1"/>
  <c r="F98" i="23"/>
  <c r="K80" i="23"/>
  <c r="P80" i="23" s="1"/>
  <c r="F80" i="23"/>
  <c r="K72" i="23"/>
  <c r="P72" i="23" s="1"/>
  <c r="F72" i="23"/>
  <c r="K57" i="23"/>
  <c r="P57" i="23" s="1"/>
  <c r="F57" i="23"/>
  <c r="K41" i="23"/>
  <c r="P41" i="23" s="1"/>
  <c r="F41" i="23"/>
  <c r="K27" i="23"/>
  <c r="P27" i="23" s="1"/>
  <c r="F27" i="23"/>
  <c r="K17" i="23"/>
  <c r="P17" i="23" s="1"/>
  <c r="F17" i="23"/>
  <c r="P11" i="23"/>
  <c r="F11" i="23"/>
  <c r="Q33" i="23"/>
  <c r="G33" i="23"/>
  <c r="Q108" i="23"/>
  <c r="G108" i="23"/>
  <c r="Q140" i="23"/>
  <c r="G140" i="23"/>
  <c r="Q174" i="23"/>
  <c r="Q151" i="23"/>
  <c r="Q142" i="23"/>
  <c r="Q129" i="23"/>
  <c r="Q114" i="23"/>
  <c r="Q104" i="23"/>
  <c r="Q95" i="23"/>
  <c r="Q78" i="23"/>
  <c r="Q67" i="23"/>
  <c r="Q52" i="23"/>
  <c r="Q37" i="23"/>
  <c r="Q26" i="23"/>
  <c r="Q15" i="23"/>
  <c r="M116" i="23"/>
  <c r="M131" i="23"/>
  <c r="M143" i="23"/>
  <c r="M38" i="23"/>
  <c r="M69" i="23"/>
  <c r="M96" i="23"/>
  <c r="M79" i="23"/>
  <c r="M16" i="23"/>
  <c r="M25" i="23"/>
  <c r="M152" i="23"/>
  <c r="M68" i="23"/>
  <c r="M54" i="23"/>
  <c r="M105" i="23"/>
  <c r="F158" i="23"/>
  <c r="N19" i="18" l="1"/>
  <c r="N17" i="18"/>
  <c r="N16" i="18"/>
  <c r="N15" i="18"/>
  <c r="N14" i="18"/>
  <c r="N13" i="18"/>
  <c r="N12" i="18"/>
  <c r="N11" i="18"/>
  <c r="N10" i="18"/>
  <c r="N9" i="18"/>
  <c r="N8" i="18"/>
  <c r="N17" i="20"/>
  <c r="K18" i="20"/>
  <c r="J18" i="20"/>
  <c r="I18" i="20"/>
  <c r="I22" i="20" s="1"/>
  <c r="I23" i="20" s="1"/>
  <c r="J22" i="20"/>
  <c r="J23" i="20" s="1"/>
  <c r="H18" i="20"/>
  <c r="H22" i="20" s="1"/>
  <c r="H23" i="20" s="1"/>
  <c r="P17" i="18"/>
  <c r="P16" i="18"/>
  <c r="P15" i="18"/>
  <c r="P14" i="18"/>
  <c r="P13" i="18"/>
  <c r="P12" i="18"/>
  <c r="P11" i="18"/>
  <c r="P10" i="18"/>
  <c r="P9" i="18"/>
  <c r="P8" i="18"/>
  <c r="O18" i="18"/>
  <c r="O20" i="18" s="1"/>
  <c r="B15" i="22"/>
  <c r="B17" i="22" s="1"/>
  <c r="D17" i="22"/>
  <c r="E30" i="21"/>
  <c r="E29" i="21"/>
  <c r="E28" i="21"/>
  <c r="E27" i="21"/>
  <c r="E26" i="21"/>
  <c r="E25" i="21"/>
  <c r="E24" i="21"/>
  <c r="E23" i="21"/>
  <c r="E22" i="21"/>
  <c r="E21" i="21"/>
  <c r="E20" i="21"/>
  <c r="E15" i="21"/>
  <c r="E14" i="21"/>
  <c r="E13" i="21"/>
  <c r="E12" i="21"/>
  <c r="E11" i="21"/>
  <c r="E10" i="21"/>
  <c r="E9" i="21"/>
  <c r="E8" i="21"/>
  <c r="D31" i="21"/>
  <c r="C31" i="21"/>
  <c r="D16" i="21"/>
  <c r="C16" i="21"/>
  <c r="B21" i="21"/>
  <c r="B31" i="21" s="1"/>
  <c r="B20" i="21"/>
  <c r="B17" i="16"/>
  <c r="B15" i="16"/>
  <c r="B16" i="21"/>
  <c r="L21" i="20"/>
  <c r="K22" i="20"/>
  <c r="K23" i="20" s="1"/>
  <c r="L17" i="20"/>
  <c r="L16" i="20"/>
  <c r="L15" i="20"/>
  <c r="L14" i="20"/>
  <c r="L13" i="20"/>
  <c r="L12" i="20"/>
  <c r="L11" i="20"/>
  <c r="L10" i="20"/>
  <c r="L9" i="20"/>
  <c r="L8" i="20"/>
  <c r="L18" i="18"/>
  <c r="L20" i="18" s="1"/>
  <c r="H18" i="18"/>
  <c r="H20" i="18" s="1"/>
  <c r="D40" i="17"/>
  <c r="C40" i="17"/>
  <c r="E39" i="17"/>
  <c r="E35" i="17"/>
  <c r="D32" i="17"/>
  <c r="C32" i="17"/>
  <c r="M19" i="18" s="1"/>
  <c r="E30" i="17"/>
  <c r="F30" i="17" s="1"/>
  <c r="E29" i="17"/>
  <c r="D26" i="17"/>
  <c r="R17" i="18" s="1"/>
  <c r="E24" i="17"/>
  <c r="F24" i="17" s="1"/>
  <c r="E22" i="17"/>
  <c r="F22" i="17" s="1"/>
  <c r="E21" i="17"/>
  <c r="F21" i="17" s="1"/>
  <c r="C18" i="17"/>
  <c r="I19" i="18" s="1"/>
  <c r="E14" i="17"/>
  <c r="F14" i="17" s="1"/>
  <c r="E13" i="17"/>
  <c r="F13" i="17" s="1"/>
  <c r="E12" i="17"/>
  <c r="F12" i="17" s="1"/>
  <c r="E11" i="17"/>
  <c r="F11" i="17" s="1"/>
  <c r="E10" i="17"/>
  <c r="F10" i="17" s="1"/>
  <c r="E9" i="17"/>
  <c r="F9" i="17" s="1"/>
  <c r="E8" i="17"/>
  <c r="F8" i="17" s="1"/>
  <c r="E7" i="17"/>
  <c r="R10" i="18" l="1"/>
  <c r="R14" i="18"/>
  <c r="R11" i="18"/>
  <c r="R15" i="18"/>
  <c r="R8" i="18"/>
  <c r="R12" i="18"/>
  <c r="R16" i="18"/>
  <c r="R9" i="18"/>
  <c r="R13" i="18"/>
  <c r="E31" i="21"/>
  <c r="L18" i="20"/>
  <c r="J18" i="18"/>
  <c r="J20" i="18" s="1"/>
  <c r="E40" i="17"/>
  <c r="F40" i="17" s="1"/>
  <c r="C26" i="17"/>
  <c r="K19" i="18" s="1"/>
  <c r="E32" i="17"/>
  <c r="F32" i="17" s="1"/>
  <c r="I9" i="18"/>
  <c r="I11" i="18"/>
  <c r="I13" i="18"/>
  <c r="I15" i="18"/>
  <c r="I17" i="18"/>
  <c r="E18" i="17"/>
  <c r="E16" i="21"/>
  <c r="E33" i="21" s="1"/>
  <c r="D18" i="17"/>
  <c r="M16" i="18"/>
  <c r="M14" i="18"/>
  <c r="M9" i="18"/>
  <c r="M11" i="18"/>
  <c r="M15" i="18"/>
  <c r="M17" i="18"/>
  <c r="F7" i="17"/>
  <c r="I16" i="18"/>
  <c r="I14" i="18"/>
  <c r="F29" i="17"/>
  <c r="F35" i="17"/>
  <c r="I8" i="18"/>
  <c r="M8" i="18"/>
  <c r="I10" i="18"/>
  <c r="M10" i="18"/>
  <c r="I12" i="18"/>
  <c r="M12" i="18"/>
  <c r="M13" i="18"/>
  <c r="Q19" i="18" l="1"/>
  <c r="K9" i="18"/>
  <c r="R18" i="18"/>
  <c r="C43" i="17"/>
  <c r="D43" i="17"/>
  <c r="R19" i="18" s="1"/>
  <c r="F18" i="17"/>
  <c r="M18" i="18"/>
  <c r="M20" i="18" s="1"/>
  <c r="I18" i="18"/>
  <c r="I20" i="18" s="1"/>
  <c r="E26" i="17"/>
  <c r="F26" i="17" s="1"/>
  <c r="R20" i="18" l="1"/>
  <c r="K16" i="18"/>
  <c r="Q16" i="18" s="1"/>
  <c r="Q9" i="18"/>
  <c r="K11" i="18"/>
  <c r="Q11" i="18" s="1"/>
  <c r="K17" i="18"/>
  <c r="Q17" i="18" s="1"/>
  <c r="K14" i="18"/>
  <c r="Q14" i="18" s="1"/>
  <c r="K13" i="18"/>
  <c r="Q13" i="18" s="1"/>
  <c r="K15" i="18"/>
  <c r="Q15" i="18" s="1"/>
  <c r="K8" i="18"/>
  <c r="Q8" i="18" s="1"/>
  <c r="K10" i="18"/>
  <c r="Q10" i="18" s="1"/>
  <c r="K12" i="18"/>
  <c r="Q12" i="18" s="1"/>
  <c r="E43" i="17"/>
  <c r="F43" i="17" s="1"/>
  <c r="L22" i="20"/>
  <c r="L23" i="20" s="1"/>
  <c r="M9" i="20"/>
  <c r="M10" i="20"/>
  <c r="M11" i="20"/>
  <c r="M15" i="20"/>
  <c r="M12" i="20"/>
  <c r="M16" i="20"/>
  <c r="M13" i="20"/>
  <c r="M17" i="20"/>
  <c r="M14" i="20"/>
  <c r="M8" i="20"/>
  <c r="M18" i="20" l="1"/>
  <c r="O17" i="20"/>
  <c r="N15" i="20"/>
  <c r="O15" i="20" s="1"/>
  <c r="N13" i="20"/>
  <c r="O13" i="20" s="1"/>
  <c r="N11" i="20"/>
  <c r="O11" i="20" s="1"/>
  <c r="N9" i="20"/>
  <c r="O9" i="20" s="1"/>
  <c r="N8" i="20"/>
  <c r="N16" i="20"/>
  <c r="O16" i="20" s="1"/>
  <c r="N14" i="20"/>
  <c r="O14" i="20" s="1"/>
  <c r="N12" i="20"/>
  <c r="O12" i="20" s="1"/>
  <c r="N10" i="20"/>
  <c r="O10" i="20" s="1"/>
  <c r="K18" i="18"/>
  <c r="K20" i="18" s="1"/>
  <c r="O8" i="20" l="1"/>
  <c r="O18" i="20" s="1"/>
  <c r="N18" i="20"/>
  <c r="N18" i="18" l="1"/>
  <c r="S19" i="18"/>
  <c r="N20" i="18" l="1"/>
  <c r="Q18" i="18"/>
  <c r="Q20" i="18" s="1"/>
  <c r="D9" i="16" l="1"/>
  <c r="D8" i="16"/>
  <c r="D17" i="16" l="1"/>
  <c r="S18" i="18" l="1"/>
  <c r="S20" i="18" s="1"/>
  <c r="P18" i="18"/>
  <c r="P20" i="18" s="1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L160" i="23"/>
  <c r="L161" i="23"/>
  <c r="L162" i="23"/>
  <c r="L163" i="23"/>
  <c r="L164" i="23"/>
  <c r="L165" i="23"/>
  <c r="L166" i="23"/>
  <c r="L167" i="23"/>
  <c r="L168" i="23"/>
  <c r="L169" i="23"/>
  <c r="L170" i="23"/>
  <c r="L171" i="23"/>
  <c r="L172" i="23"/>
  <c r="L173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57" i="23"/>
  <c r="R58" i="23"/>
  <c r="R59" i="23"/>
  <c r="R60" i="23"/>
  <c r="R61" i="23"/>
  <c r="R62" i="23"/>
  <c r="R63" i="23"/>
  <c r="R64" i="23"/>
  <c r="R65" i="23"/>
  <c r="R66" i="23"/>
  <c r="R67" i="23"/>
  <c r="R68" i="23"/>
  <c r="R69" i="23"/>
  <c r="R70" i="23"/>
  <c r="R71" i="23"/>
  <c r="R72" i="23"/>
  <c r="R73" i="23"/>
  <c r="R74" i="23"/>
  <c r="R75" i="23"/>
  <c r="R76" i="23"/>
  <c r="R77" i="23"/>
  <c r="R78" i="23"/>
  <c r="R79" i="23"/>
  <c r="R80" i="23"/>
  <c r="R81" i="23"/>
  <c r="R82" i="23"/>
  <c r="R83" i="23"/>
  <c r="R84" i="23"/>
  <c r="R85" i="23"/>
  <c r="R86" i="23"/>
  <c r="R87" i="23"/>
  <c r="R88" i="23"/>
  <c r="R89" i="23"/>
  <c r="R90" i="23"/>
  <c r="R91" i="23"/>
  <c r="R92" i="23"/>
  <c r="R93" i="23"/>
  <c r="R94" i="23"/>
  <c r="R95" i="23"/>
  <c r="R96" i="23"/>
  <c r="R97" i="23"/>
  <c r="R98" i="23"/>
  <c r="R99" i="23"/>
  <c r="R100" i="23"/>
  <c r="R101" i="23"/>
  <c r="R102" i="23"/>
  <c r="R103" i="23"/>
  <c r="R104" i="23"/>
  <c r="R105" i="23"/>
  <c r="R106" i="23"/>
  <c r="R107" i="23"/>
  <c r="R108" i="23"/>
  <c r="R109" i="23"/>
  <c r="R110" i="23"/>
  <c r="R111" i="23"/>
  <c r="R112" i="23"/>
  <c r="R113" i="23"/>
  <c r="R114" i="23"/>
  <c r="R115" i="23"/>
  <c r="R116" i="23"/>
  <c r="R117" i="23"/>
  <c r="R118" i="23"/>
  <c r="R119" i="23"/>
  <c r="R120" i="23"/>
  <c r="R121" i="23"/>
  <c r="R122" i="23"/>
  <c r="R123" i="23"/>
  <c r="R124" i="23"/>
  <c r="R125" i="23"/>
  <c r="R126" i="23"/>
  <c r="R127" i="23"/>
  <c r="R128" i="23"/>
  <c r="R129" i="23"/>
  <c r="R130" i="23"/>
  <c r="R131" i="23"/>
  <c r="R132" i="23"/>
  <c r="R133" i="23"/>
  <c r="R134" i="23"/>
  <c r="R135" i="23"/>
  <c r="R136" i="23"/>
  <c r="R137" i="23"/>
  <c r="R138" i="23"/>
  <c r="R139" i="23"/>
  <c r="R140" i="23"/>
  <c r="R141" i="23"/>
  <c r="R142" i="23"/>
  <c r="R143" i="23"/>
  <c r="R144" i="23"/>
  <c r="R145" i="23"/>
  <c r="R146" i="23"/>
  <c r="R147" i="23"/>
  <c r="R148" i="23"/>
  <c r="R149" i="23"/>
  <c r="R150" i="23"/>
  <c r="R151" i="23"/>
  <c r="R152" i="23"/>
  <c r="R153" i="23"/>
  <c r="R154" i="23"/>
  <c r="R155" i="23"/>
  <c r="R156" i="23"/>
  <c r="R157" i="23"/>
  <c r="R158" i="23"/>
  <c r="R159" i="23"/>
  <c r="R160" i="23"/>
  <c r="R161" i="23"/>
  <c r="R162" i="23"/>
  <c r="R163" i="23"/>
  <c r="R164" i="23"/>
  <c r="R165" i="23"/>
  <c r="R166" i="23"/>
  <c r="R167" i="23"/>
  <c r="R168" i="23"/>
  <c r="R169" i="23"/>
  <c r="R170" i="23"/>
  <c r="R171" i="23"/>
  <c r="R172" i="23"/>
  <c r="R173" i="23"/>
  <c r="R174" i="23"/>
  <c r="R175" i="23"/>
  <c r="R176" i="23"/>
  <c r="R177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O101" i="23"/>
  <c r="O102" i="23"/>
  <c r="O103" i="23"/>
  <c r="O104" i="23"/>
  <c r="O105" i="23"/>
  <c r="O106" i="23"/>
  <c r="O107" i="23"/>
  <c r="O108" i="23"/>
  <c r="O109" i="23"/>
  <c r="O110" i="23"/>
  <c r="O111" i="23"/>
  <c r="O112" i="23"/>
  <c r="O113" i="23"/>
  <c r="O114" i="23"/>
  <c r="O115" i="23"/>
  <c r="O116" i="23"/>
  <c r="O117" i="23"/>
  <c r="O118" i="23"/>
  <c r="O119" i="23"/>
  <c r="O120" i="23"/>
  <c r="O121" i="23"/>
  <c r="O122" i="23"/>
  <c r="O123" i="23"/>
  <c r="O124" i="23"/>
  <c r="O125" i="23"/>
  <c r="O126" i="23"/>
  <c r="O127" i="23"/>
  <c r="O128" i="23"/>
  <c r="O129" i="23"/>
  <c r="O130" i="23"/>
  <c r="O131" i="23"/>
  <c r="O132" i="23"/>
  <c r="O133" i="23"/>
  <c r="O134" i="23"/>
  <c r="O135" i="23"/>
  <c r="O136" i="23"/>
  <c r="O137" i="23"/>
  <c r="O138" i="23"/>
  <c r="O139" i="23"/>
  <c r="O140" i="23"/>
  <c r="O141" i="23"/>
  <c r="O142" i="23"/>
  <c r="O143" i="23"/>
  <c r="O144" i="23"/>
  <c r="O145" i="23"/>
  <c r="O146" i="23"/>
  <c r="O147" i="23"/>
  <c r="O148" i="23"/>
  <c r="O149" i="23"/>
  <c r="O150" i="23"/>
  <c r="O151" i="23"/>
  <c r="O152" i="23"/>
  <c r="O153" i="23"/>
  <c r="O154" i="23"/>
  <c r="O155" i="23"/>
  <c r="O156" i="23"/>
  <c r="O157" i="23"/>
  <c r="O158" i="23"/>
  <c r="O159" i="23"/>
  <c r="O160" i="23"/>
  <c r="O161" i="23"/>
  <c r="O162" i="23"/>
  <c r="O163" i="23"/>
  <c r="O164" i="23"/>
  <c r="O165" i="23"/>
  <c r="O166" i="23"/>
  <c r="O167" i="23"/>
  <c r="O168" i="23"/>
  <c r="O169" i="23"/>
  <c r="O170" i="23"/>
  <c r="O171" i="23"/>
  <c r="O172" i="23"/>
  <c r="O173" i="23"/>
  <c r="O174" i="23"/>
  <c r="O175" i="23"/>
  <c r="O176" i="23"/>
  <c r="O177" i="23"/>
  <c r="L174" i="23"/>
  <c r="L175" i="23"/>
  <c r="L176" i="23"/>
  <c r="L177" i="23"/>
</calcChain>
</file>

<file path=xl/sharedStrings.xml><?xml version="1.0" encoding="utf-8"?>
<sst xmlns="http://schemas.openxmlformats.org/spreadsheetml/2006/main" count="804" uniqueCount="330">
  <si>
    <t>DATA</t>
  </si>
  <si>
    <t>N.</t>
  </si>
  <si>
    <t>DESCRIZIONE</t>
  </si>
  <si>
    <t>DOCUMENTO</t>
  </si>
  <si>
    <t>ENTRATE</t>
  </si>
  <si>
    <t>USCITE</t>
  </si>
  <si>
    <t>TIPO</t>
  </si>
  <si>
    <t>IMPORTO</t>
  </si>
  <si>
    <t>SALDO</t>
  </si>
  <si>
    <t>CASSA CONTANTI</t>
  </si>
  <si>
    <t>CASSA ASSEGNI</t>
  </si>
  <si>
    <t>BANCA</t>
  </si>
  <si>
    <t>NOTE AGGIUNTIVE</t>
  </si>
  <si>
    <t>ANNO COMPET.</t>
  </si>
  <si>
    <t>CONDOMINIO "PARCO VENERE"</t>
  </si>
  <si>
    <t>TAB.</t>
  </si>
  <si>
    <t>Fattura</t>
  </si>
  <si>
    <t xml:space="preserve">Ricevuta fattura Enel </t>
  </si>
  <si>
    <t>A</t>
  </si>
  <si>
    <t>Pagamento fattura Enel</t>
  </si>
  <si>
    <t>B</t>
  </si>
  <si>
    <t>Pagamento F24</t>
  </si>
  <si>
    <t>Scontrino</t>
  </si>
  <si>
    <t>Ricevuta</t>
  </si>
  <si>
    <t>I</t>
  </si>
  <si>
    <t>Acquisto libro verbali</t>
  </si>
  <si>
    <t>Ric.fiscale</t>
  </si>
  <si>
    <t>Regalia portiere riparazione portoncino</t>
  </si>
  <si>
    <t>***</t>
  </si>
  <si>
    <t>Busta paga</t>
  </si>
  <si>
    <t>Emissione bollette settembre 2013</t>
  </si>
  <si>
    <t>Bollette</t>
  </si>
  <si>
    <t>Bonifico</t>
  </si>
  <si>
    <t>QO</t>
  </si>
  <si>
    <t>Distinta</t>
  </si>
  <si>
    <t>Versamento in banca</t>
  </si>
  <si>
    <t>C</t>
  </si>
  <si>
    <t>Assegno</t>
  </si>
  <si>
    <t>Spese bancarie 3° trim.2013</t>
  </si>
  <si>
    <t>E/Conto</t>
  </si>
  <si>
    <t>1040 da versare euro 60</t>
  </si>
  <si>
    <t>GIORNALE DI CONTABILITA' - REGISTRO DI CONTABILITA' (art.1130 n.7 c.c.)</t>
  </si>
  <si>
    <t>Emissione bollette gennaio 2013</t>
  </si>
  <si>
    <t>Emissione bollette febbraio 2013</t>
  </si>
  <si>
    <t>Emissione bollette marzo 2013</t>
  </si>
  <si>
    <t>Emissione bollette aprile 2013</t>
  </si>
  <si>
    <t>Emissione bollette maggio 2013</t>
  </si>
  <si>
    <t>Emissione bollette giugno 2013</t>
  </si>
  <si>
    <t>Emissione bollette luglio 2013</t>
  </si>
  <si>
    <t>Emissione bollette agosto 2013</t>
  </si>
  <si>
    <t>Emissione bollette ottobre 2013</t>
  </si>
  <si>
    <t>Emissione bollette novembre 2013</t>
  </si>
  <si>
    <t>Emissione bollette dicembre 2013</t>
  </si>
  <si>
    <t xml:space="preserve">Ricevuta fatt. Ascensori Mennella srl </t>
  </si>
  <si>
    <t xml:space="preserve">Pagamento fatt. Ascensori Mennella srl </t>
  </si>
  <si>
    <t>Contabile CDL</t>
  </si>
  <si>
    <t>Retribuzione portiere gennaio 2013</t>
  </si>
  <si>
    <t>Retribuzione portiere febbraio 2013</t>
  </si>
  <si>
    <t>Retribuzione portiere marzo 2013</t>
  </si>
  <si>
    <t>Retribuzione portiere aprile 2013</t>
  </si>
  <si>
    <t>Retribuzione portiere maggio 2013</t>
  </si>
  <si>
    <t>Retribuzione portiere giugno 2013</t>
  </si>
  <si>
    <t>Retribuzione portiere luglio 2013</t>
  </si>
  <si>
    <t>Retribuzione portiere agosto 2013</t>
  </si>
  <si>
    <t>Retribuzione portiere settembre 2013</t>
  </si>
  <si>
    <t>Retribuzione portiere ottobre 2013</t>
  </si>
  <si>
    <t>Retribuzione portiere novembre 2013</t>
  </si>
  <si>
    <t>Retribuzione portiere dicembre 2013</t>
  </si>
  <si>
    <t>Pagamento stipendio portiere gennaio 2013</t>
  </si>
  <si>
    <t>Pagamento stipendio portiere febbraio 2013</t>
  </si>
  <si>
    <t>Pagamento stipendio portiere marzo 2013</t>
  </si>
  <si>
    <t>Pagamento stipendio portiere aprile 2013</t>
  </si>
  <si>
    <t>Pagamento stipendio portiere maggio 2013</t>
  </si>
  <si>
    <t>Pagamento stipendio portiere giugno 2013</t>
  </si>
  <si>
    <t>Pagamento stipendio portiere luglio 2013</t>
  </si>
  <si>
    <t>Pagamento stipendio portiere agosto 2013</t>
  </si>
  <si>
    <t>Pagamento stipendio portiere settembre 2013</t>
  </si>
  <si>
    <t>Pagamento stipendio portiere ottobre 2013</t>
  </si>
  <si>
    <t>Pagamento stipendio portiere novembre 2013</t>
  </si>
  <si>
    <t>Pagamento stipendio portiere tredicesima 2013</t>
  </si>
  <si>
    <t>Pagamento acconto stipendio portiere dic.2013</t>
  </si>
  <si>
    <t>Pagamento saldo stipendio portiere dic.2013</t>
  </si>
  <si>
    <t xml:space="preserve">Assegno </t>
  </si>
  <si>
    <t>Retribuzione portiere tredicesima 2013</t>
  </si>
  <si>
    <t>Spese bancarie 1° trim.2013</t>
  </si>
  <si>
    <t>Spese bancarie 2° trim.2013</t>
  </si>
  <si>
    <t>Spese bancarie 4° trim.2013</t>
  </si>
  <si>
    <t xml:space="preserve">Ricevuta fatt. amministratore Dr. Carrino </t>
  </si>
  <si>
    <t>Pagamento fattura amministratore Dr. Carrino</t>
  </si>
  <si>
    <t xml:space="preserve">Ricevuta fattura Acquedotto del sud </t>
  </si>
  <si>
    <t xml:space="preserve">Pagamento fattura Acquedotto del sud </t>
  </si>
  <si>
    <t>Incasso bollette portiere gennaio 2013</t>
  </si>
  <si>
    <t>Incasso bollette portiere febbraio 2013</t>
  </si>
  <si>
    <t>Incasso bollette portiere marzo 2013</t>
  </si>
  <si>
    <t>Incasso bollette portiere aprile 2013</t>
  </si>
  <si>
    <t>Incasso bollette portiere maggio 2013</t>
  </si>
  <si>
    <t>Incasso bollette portiere giugno 2013</t>
  </si>
  <si>
    <t>Incasso bollette portiere luglio 2013</t>
  </si>
  <si>
    <t>Incasso bollette portiere agosto 2013</t>
  </si>
  <si>
    <t>Incasso bollette portiere settembre 2013</t>
  </si>
  <si>
    <t>Incasso bollette portiere ottobre 2013</t>
  </si>
  <si>
    <t>Incasso bollette portiere novembre 2013</t>
  </si>
  <si>
    <t>Incasso bollette portiere dicembre 2013</t>
  </si>
  <si>
    <t>Incasso fitto ex all. portiere gennaio 2013</t>
  </si>
  <si>
    <t>Incasso fitto ex all. portiere febbraio 2013</t>
  </si>
  <si>
    <t>Incasso fitto ex all. portiere marzo 2013</t>
  </si>
  <si>
    <t>Incasso fitto ex all. portiere aprile 2013</t>
  </si>
  <si>
    <t>Incasso fitto ex all. portiere maggio 2013</t>
  </si>
  <si>
    <t>Incasso fitto ex all. portiere giugno 2013</t>
  </si>
  <si>
    <t>Incasso fitto ex all. portiere luglio 2013</t>
  </si>
  <si>
    <t>Incasso fitto ex all. portiere agosto 2013</t>
  </si>
  <si>
    <t>Incasso fitto ex all. portiere settembre 2013</t>
  </si>
  <si>
    <t>Incasso fitto ex all. portiere ottobre 2013</t>
  </si>
  <si>
    <t>Incasso fitto ex all. portiere nov+dic.2013</t>
  </si>
  <si>
    <t>Incasso canone ripetitore Wind anno 2013</t>
  </si>
  <si>
    <t>Incasso fitto ex all. portiere dicembre 2012</t>
  </si>
  <si>
    <t>Pagamento polizza semestrale Generali ass.ni</t>
  </si>
  <si>
    <t>Pol/Quietanza</t>
  </si>
  <si>
    <t>Rimborso portiere acquisto lampade</t>
  </si>
  <si>
    <t>Ricevuta fatt. Elettrotecnica Russo snc</t>
  </si>
  <si>
    <t>Ricevuta fatt. Edil Rossi sas</t>
  </si>
  <si>
    <t>Ricevuta fatt. ditta Ambrogio Verde</t>
  </si>
  <si>
    <t>Pagamento fatt. Elettrotecnica Russo snc</t>
  </si>
  <si>
    <t>Pagamento fatt. Edil Rossi sas</t>
  </si>
  <si>
    <t>Pagamento fatt. ditta Ambrogio Verde</t>
  </si>
  <si>
    <t>1019 da versare euro 32</t>
  </si>
  <si>
    <t>1019 da versare euro 60</t>
  </si>
  <si>
    <t>1019 da versare euro 24</t>
  </si>
  <si>
    <t>Sostituzione centralina cancello</t>
  </si>
  <si>
    <t>Riparazione muro contenimento</t>
  </si>
  <si>
    <t>Espurgo</t>
  </si>
  <si>
    <t>Lupo, Uccello, Pesce</t>
  </si>
  <si>
    <t>Fotocopie conv.assemblea del 20/04/2013</t>
  </si>
  <si>
    <t>Fotocopie conv.assemblea del 26/10/2013</t>
  </si>
  <si>
    <t>Raccomandate conv.assemblea del 20/04/2013</t>
  </si>
  <si>
    <t>Raccomandate conv.assemblea del 26/10/2013</t>
  </si>
  <si>
    <t>440 copie</t>
  </si>
  <si>
    <t>240 copie</t>
  </si>
  <si>
    <t>sostituzione cilindretto</t>
  </si>
  <si>
    <t>scorta 10 lampade risp.energetico</t>
  </si>
  <si>
    <t>credito 2012</t>
  </si>
  <si>
    <t>credito 2013</t>
  </si>
  <si>
    <t>accantono al Fondo corrispettivi Wind</t>
  </si>
  <si>
    <t>accantono al Fondo locazioni</t>
  </si>
  <si>
    <t>Da incassare fitto ex all. portiere nov+dic.2013</t>
  </si>
  <si>
    <t>1020 da versare euro 20</t>
  </si>
  <si>
    <t>1000 paga netta, 760 inps+inail+ritenute</t>
  </si>
  <si>
    <t>1050 paga netta, 370 inps+ritenute</t>
  </si>
  <si>
    <t>1010 paga netta, 400 inps+ritenute</t>
  </si>
  <si>
    <t>1030 paga netta, 410 inps+ritenute</t>
  </si>
  <si>
    <t>1020 paga netta, 400 inps+ritenute</t>
  </si>
  <si>
    <t>1000 paga netta, 400 inps+ritenute</t>
  </si>
  <si>
    <t>990 paga netta, 410 inps+ritenute</t>
  </si>
  <si>
    <t>950 paga netta, 370 inps+ritenute</t>
  </si>
  <si>
    <t>1020 paga netta, 410 inps+ritenute</t>
  </si>
  <si>
    <t>paga netta</t>
  </si>
  <si>
    <t>1030 paga netta, 720 inps+ritenute</t>
  </si>
  <si>
    <t>acconto 800 ricevuto 28/12/2012</t>
  </si>
  <si>
    <t>A/B</t>
  </si>
  <si>
    <t xml:space="preserve">Fattura da ricevere Enel </t>
  </si>
  <si>
    <t>Fatt.da ricevere al 31/12/2012</t>
  </si>
  <si>
    <t>Aiuole e bagno di servizio</t>
  </si>
  <si>
    <t xml:space="preserve">Fattura da ricevere Acquedotto del sud </t>
  </si>
  <si>
    <t>Aiuole e bagno di servizio 4° trim.2013</t>
  </si>
  <si>
    <t>Illum.viali + ascensore (al 50%)</t>
  </si>
  <si>
    <t>Illum.viali + ascens. (al 50%) 6°bim.2013</t>
  </si>
  <si>
    <t>Fatt.da ricevere al 31/12/2013</t>
  </si>
  <si>
    <t xml:space="preserve">Consumi collettivi </t>
  </si>
  <si>
    <t>Debito al 31/12/2012</t>
  </si>
  <si>
    <t>Debito al 31/12/2013</t>
  </si>
  <si>
    <t>Lupo</t>
  </si>
  <si>
    <t>Pesce</t>
  </si>
  <si>
    <t>Incasso bollette febbraio 2013</t>
  </si>
  <si>
    <t>Incasso bollette aprile 2013</t>
  </si>
  <si>
    <t>Incasso bollette dicembre 2013</t>
  </si>
  <si>
    <t>1500 +cpa+iva</t>
  </si>
  <si>
    <t xml:space="preserve">Fattura da ricevere Ascensori Mennella srl </t>
  </si>
  <si>
    <t>manut. Ascensore 4°trim.2013</t>
  </si>
  <si>
    <t>RIPORTO SALDI INIZIALI</t>
  </si>
  <si>
    <t>Incasso bollette dicembre 2012</t>
  </si>
  <si>
    <t>Emissione bollette conguagli 2012</t>
  </si>
  <si>
    <t>delibera 20/04/2013</t>
  </si>
  <si>
    <t>Incasso bollette portiere conguagli 2012</t>
  </si>
  <si>
    <t>Distribuzioni Fondo locazioni 2012</t>
  </si>
  <si>
    <t>Ass.circolari</t>
  </si>
  <si>
    <t>Distribuzioni Fondo Wind</t>
  </si>
  <si>
    <t>Delibera del 20/04/2013</t>
  </si>
  <si>
    <t>Accantonamento TFR portiere</t>
  </si>
  <si>
    <t>quota TFR 2013</t>
  </si>
  <si>
    <t>SALDO FINALE</t>
  </si>
  <si>
    <t>TOTALI</t>
  </si>
  <si>
    <t>ATTIVITA'</t>
  </si>
  <si>
    <t>PASSIVITA'</t>
  </si>
  <si>
    <t>IMPORTI</t>
  </si>
  <si>
    <t>TOTALE PASSIVITA'</t>
  </si>
  <si>
    <t>Liquidità in banca</t>
  </si>
  <si>
    <t>TOTALE ATTIVITA'</t>
  </si>
  <si>
    <t>TOTALE A PAREGGIO</t>
  </si>
  <si>
    <t>CONDOMINIO PARCO VENERE</t>
  </si>
  <si>
    <t xml:space="preserve"> STATO PATRIMONIALE AL 31/12/2012</t>
  </si>
  <si>
    <t>Crediti per quote ordinarie</t>
  </si>
  <si>
    <t>Crediti per conguagli 2012</t>
  </si>
  <si>
    <t>Crediti fitti da incassare</t>
  </si>
  <si>
    <t>Liquidità in cassa (contanti)</t>
  </si>
  <si>
    <t>Cassa assegni da versare</t>
  </si>
  <si>
    <t>Debiti v/fornitori</t>
  </si>
  <si>
    <t>Fatture da ricevere</t>
  </si>
  <si>
    <t>Fondo locazioni attive</t>
  </si>
  <si>
    <t>Fondo concessione Wind</t>
  </si>
  <si>
    <t>Fondo TFR portiere</t>
  </si>
  <si>
    <t>NOTE</t>
  </si>
  <si>
    <t>Crediti fitti da incassare (1)</t>
  </si>
  <si>
    <t>Debiti v/fornitori (2)</t>
  </si>
  <si>
    <t>Fatture da ricevere (3)</t>
  </si>
  <si>
    <t>Erario c/ritenute da versare (4)</t>
  </si>
  <si>
    <t>Debiti v/Inps (5)</t>
  </si>
  <si>
    <t>Fondo locazioni attive (6)</t>
  </si>
  <si>
    <t>Fondo concessione Wind (7)</t>
  </si>
  <si>
    <t>RENDICONTO CONSUNTIVO ANNO 2012</t>
  </si>
  <si>
    <t>TABELLA A - Generale</t>
  </si>
  <si>
    <t>Consuntivo (A)</t>
  </si>
  <si>
    <t>Preventivo (B)</t>
  </si>
  <si>
    <t>Conguaglio (A-B)</t>
  </si>
  <si>
    <t>var. %</t>
  </si>
  <si>
    <t>Assicurazione fabbricato</t>
  </si>
  <si>
    <t>Compenso amministratore</t>
  </si>
  <si>
    <t>Iva e c.p.a. su compenso amm.re</t>
  </si>
  <si>
    <t>Postali, cancelleria e varie</t>
  </si>
  <si>
    <t xml:space="preserve">Oneri bancari c/c </t>
  </si>
  <si>
    <t>Manutenzioni e riparazioni</t>
  </si>
  <si>
    <t>TOTALE TABELLA A</t>
  </si>
  <si>
    <t>Stipendi portiere</t>
  </si>
  <si>
    <t>T.F.R. portiere</t>
  </si>
  <si>
    <t>TOTALE TABELLA B</t>
  </si>
  <si>
    <t>TABELLA C - Ascensore</t>
  </si>
  <si>
    <t>Manutenzione ascensore</t>
  </si>
  <si>
    <t>Enel ascensore</t>
  </si>
  <si>
    <t>Verifica biennale</t>
  </si>
  <si>
    <t>TOTALE TABELLA C</t>
  </si>
  <si>
    <t>ALTRE DA RIPARTIRE</t>
  </si>
  <si>
    <t>Manutenzione citofoni</t>
  </si>
  <si>
    <t>Arrotondamenti su quote emesse</t>
  </si>
  <si>
    <t>TOTALE ALTRE</t>
  </si>
  <si>
    <t>TOTALE GENERALE</t>
  </si>
  <si>
    <t>SC.</t>
  </si>
  <si>
    <t>P.</t>
  </si>
  <si>
    <t>INT.</t>
  </si>
  <si>
    <t>CONDOMINO</t>
  </si>
  <si>
    <t>Inquilino</t>
  </si>
  <si>
    <t>TAB.A- Generale</t>
  </si>
  <si>
    <t>TAB.C - Ascensore</t>
  </si>
  <si>
    <t>ACQUA</t>
  </si>
  <si>
    <t>Totale                Spese</t>
  </si>
  <si>
    <t>Quote emesse</t>
  </si>
  <si>
    <t>mm.</t>
  </si>
  <si>
    <t>Importi</t>
  </si>
  <si>
    <t>criterio</t>
  </si>
  <si>
    <t>TOTALI RIPARTITI</t>
  </si>
  <si>
    <t>TOTALI DA CONSUNTIVO</t>
  </si>
  <si>
    <t>ARROTONDAMENTI DA RIPARTO</t>
  </si>
  <si>
    <t>CONSUMI DA LETTURE</t>
  </si>
  <si>
    <t>TOTALE</t>
  </si>
  <si>
    <t>RIPARTO CONGUAGLIO</t>
  </si>
  <si>
    <t>LETTURE</t>
  </si>
  <si>
    <t>%</t>
  </si>
  <si>
    <t>GENERALE</t>
  </si>
  <si>
    <t xml:space="preserve">TOTALI </t>
  </si>
  <si>
    <t>CONSUMI DA LETTURE CONTATORI (B)</t>
  </si>
  <si>
    <t>DIFFERENZA DA CONGUAGLIARE (A-B)</t>
  </si>
  <si>
    <r>
      <t>(2)</t>
    </r>
    <r>
      <rPr>
        <sz val="14"/>
        <rFont val="Calibri"/>
        <family val="2"/>
      </rPr>
      <t xml:space="preserve"> spese consuntivate nel 2012 (=per servizi ricevuti 2012) e da pagare al 31/12/2012,  di cui: euro 550 Ascensori Mennella srl ed euro 810 Acquedotto del Sud</t>
    </r>
  </si>
  <si>
    <r>
      <rPr>
        <b/>
        <sz val="14"/>
        <rFont val="Calibri"/>
        <family val="2"/>
      </rPr>
      <t>(1)</t>
    </r>
    <r>
      <rPr>
        <sz val="14"/>
        <rFont val="Calibri"/>
        <family val="2"/>
      </rPr>
      <t xml:space="preserve"> Fitto dicembre 2012 non incassato</t>
    </r>
  </si>
  <si>
    <r>
      <rPr>
        <b/>
        <sz val="14"/>
        <rFont val="Calibri"/>
        <family val="2"/>
      </rPr>
      <t>(4)</t>
    </r>
    <r>
      <rPr>
        <sz val="14"/>
        <rFont val="Calibri"/>
        <family val="2"/>
      </rPr>
      <t xml:space="preserve"> ritenute d'acconto riferite a dic.2012 da versare a gennaio 2013</t>
    </r>
  </si>
  <si>
    <r>
      <rPr>
        <b/>
        <sz val="14"/>
        <rFont val="Calibri"/>
        <family val="2"/>
      </rPr>
      <t xml:space="preserve">(5) </t>
    </r>
    <r>
      <rPr>
        <sz val="14"/>
        <rFont val="Calibri"/>
        <family val="2"/>
      </rPr>
      <t>contributi Inps portiere del mese di dicembre 2012 da versare a gennaio 2013</t>
    </r>
  </si>
  <si>
    <r>
      <rPr>
        <b/>
        <sz val="14"/>
        <rFont val="Calibri"/>
        <family val="2"/>
      </rPr>
      <t>(6)</t>
    </r>
    <r>
      <rPr>
        <sz val="14"/>
        <rFont val="Calibri"/>
        <family val="2"/>
      </rPr>
      <t xml:space="preserve"> Locazioni maturate 2012 da deliberare distribuzione/destinazione</t>
    </r>
  </si>
  <si>
    <r>
      <rPr>
        <b/>
        <sz val="14"/>
        <rFont val="Calibri"/>
        <family val="2"/>
      </rPr>
      <t xml:space="preserve">(7) </t>
    </r>
    <r>
      <rPr>
        <sz val="14"/>
        <rFont val="Calibri"/>
        <family val="2"/>
      </rPr>
      <t>Corrispettivi concessione antenna Wind maturati 2012 da deliberare distribuzione/destinazione</t>
    </r>
  </si>
  <si>
    <t>RENDICONTO CONSUNTIVO ANNO 2013</t>
  </si>
  <si>
    <t>EVOLUZIONE VOCI DELL'ATTIVO E DEL PASSIVO</t>
  </si>
  <si>
    <t>SALDO INIZIALE</t>
  </si>
  <si>
    <t>INCREMENTI</t>
  </si>
  <si>
    <t>DECREMENTI</t>
  </si>
  <si>
    <t>Conguagli 2012 (8)</t>
  </si>
  <si>
    <r>
      <t>(8)</t>
    </r>
    <r>
      <rPr>
        <sz val="14"/>
        <rFont val="Calibri"/>
        <family val="2"/>
      </rPr>
      <t xml:space="preserve"> conguagli gestione corrente a debito dei condomini (= credito per il Condominio)</t>
    </r>
  </si>
  <si>
    <t>Elaborato n.1 di 4: CONTO CONSUNTIVO ANNO 2013</t>
  </si>
  <si>
    <r>
      <t>(3)</t>
    </r>
    <r>
      <rPr>
        <sz val="14"/>
        <rFont val="Calibri"/>
        <family val="2"/>
      </rPr>
      <t xml:space="preserve"> spese consuntivate nel 2012 (=per servizi ricevuti 2012) , da fatturare e pagare al 31/12/2012, di cui: euro 121 bolletta Acquedotto del Sud  4° trim.2012 ed euro 744 bolletta Enel 6° bim. 2013 </t>
    </r>
  </si>
  <si>
    <t>TABELLA B - Portierato</t>
  </si>
  <si>
    <t>Acqua condominiale</t>
  </si>
  <si>
    <t>Energia elettrica condominiale</t>
  </si>
  <si>
    <t>Consumi acqua individuali</t>
  </si>
  <si>
    <t>Elaborato n.2 di 4: RIPARTO CONSUNTIVO ANNO 2013</t>
  </si>
  <si>
    <t>TAB.B - Portier.</t>
  </si>
  <si>
    <t>Altre</t>
  </si>
  <si>
    <t>Conguaglio 2013</t>
  </si>
  <si>
    <t>DANTE</t>
  </si>
  <si>
    <t>*********</t>
  </si>
  <si>
    <t>Finsud srl</t>
  </si>
  <si>
    <t>Del Gaudio R.</t>
  </si>
  <si>
    <t>(eredi) CAMPANA</t>
  </si>
  <si>
    <t>UCCELLO</t>
  </si>
  <si>
    <t>PORTA</t>
  </si>
  <si>
    <t>ROSSI</t>
  </si>
  <si>
    <t>LUPO</t>
  </si>
  <si>
    <t>PESCE</t>
  </si>
  <si>
    <t>RICCIARDI</t>
  </si>
  <si>
    <t>ULISSE</t>
  </si>
  <si>
    <t>Giovanni</t>
  </si>
  <si>
    <t>Clausia</t>
  </si>
  <si>
    <t>Fabio</t>
  </si>
  <si>
    <t>Gennaro</t>
  </si>
  <si>
    <t>Rita</t>
  </si>
  <si>
    <t>Diego</t>
  </si>
  <si>
    <t>Antonio</t>
  </si>
  <si>
    <t>Raffaele</t>
  </si>
  <si>
    <t>Ugo</t>
  </si>
  <si>
    <t>Antonella</t>
  </si>
  <si>
    <t>Elaborato n.3 di 4 STATO PATRIMONIALE AL 31/12/2013</t>
  </si>
  <si>
    <t>VIRGILIO</t>
  </si>
  <si>
    <t>Elaborato n.4  di 4:  CONSUMI ACQUA ANNO 2013</t>
  </si>
  <si>
    <t>01/2013</t>
  </si>
  <si>
    <t>02/2013</t>
  </si>
  <si>
    <t>03/2013</t>
  </si>
  <si>
    <t>04/2013</t>
  </si>
  <si>
    <t>CALCOLO CONGUAGLIO LETTURE/FATTURE 2013</t>
  </si>
  <si>
    <t>CONSUMI DA FATTURE ACQUEDOTTO (A)</t>
  </si>
  <si>
    <t>Conguagli 2013 (8)</t>
  </si>
  <si>
    <t>X</t>
  </si>
  <si>
    <t>Ritenute +INPS+INAIL  portiere</t>
  </si>
  <si>
    <t>Portiere c/retribuzioni</t>
  </si>
  <si>
    <t>Erario/Inps/Inail da versare</t>
  </si>
  <si>
    <t>Crediti per conguagli 2013</t>
  </si>
  <si>
    <t>Erario /inps (F24)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</si>
</sst>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1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u/>
      <sz val="20"/>
      <color theme="1"/>
      <name val="Calibri"/>
      <family val="2"/>
    </font>
    <font>
      <sz val="10"/>
      <name val="Century Gothic"/>
    </font>
    <font>
      <b/>
      <u/>
      <sz val="14"/>
      <name val="Calibri"/>
      <family val="2"/>
    </font>
    <font>
      <b/>
      <sz val="14"/>
      <name val="Calibri"/>
      <family val="2"/>
    </font>
    <font>
      <sz val="10"/>
      <name val="Arial"/>
    </font>
    <font>
      <sz val="12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3">
    <xf numFmtId="0" fontId="0" fillId="0" borderId="0" xfId="0"/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43" fontId="0" fillId="2" borderId="1" xfId="1" applyFont="1" applyFill="1" applyBorder="1" applyAlignment="1">
      <alignment vertical="center" shrinkToFit="1"/>
    </xf>
    <xf numFmtId="0" fontId="2" fillId="2" borderId="0" xfId="0" applyFont="1" applyFill="1" applyAlignment="1">
      <alignment horizontal="left"/>
    </xf>
    <xf numFmtId="0" fontId="10" fillId="6" borderId="11" xfId="3" applyFont="1" applyFill="1" applyBorder="1" applyAlignment="1" applyProtection="1">
      <alignment vertical="center"/>
    </xf>
    <xf numFmtId="41" fontId="10" fillId="6" borderId="0" xfId="6" applyFont="1" applyFill="1" applyBorder="1" applyAlignment="1" applyProtection="1">
      <alignment vertical="center"/>
    </xf>
    <xf numFmtId="0" fontId="10" fillId="6" borderId="0" xfId="3" applyFont="1" applyFill="1" applyBorder="1" applyAlignment="1" applyProtection="1">
      <alignment vertical="center"/>
    </xf>
    <xf numFmtId="41" fontId="10" fillId="6" borderId="12" xfId="6" applyFont="1" applyFill="1" applyBorder="1" applyAlignment="1" applyProtection="1">
      <alignment vertical="center"/>
    </xf>
    <xf numFmtId="0" fontId="10" fillId="6" borderId="0" xfId="8" applyFont="1" applyFill="1" applyBorder="1" applyAlignment="1" applyProtection="1">
      <alignment vertical="center"/>
    </xf>
    <xf numFmtId="0" fontId="10" fillId="6" borderId="11" xfId="8" applyFont="1" applyFill="1" applyBorder="1" applyAlignment="1" applyProtection="1">
      <alignment vertical="center"/>
    </xf>
    <xf numFmtId="41" fontId="10" fillId="6" borderId="0" xfId="9" applyFont="1" applyFill="1" applyBorder="1" applyAlignment="1" applyProtection="1">
      <alignment vertical="center"/>
    </xf>
    <xf numFmtId="41" fontId="10" fillId="6" borderId="12" xfId="9" applyFont="1" applyFill="1" applyBorder="1" applyAlignment="1" applyProtection="1">
      <alignment vertical="center"/>
    </xf>
    <xf numFmtId="0" fontId="6" fillId="6" borderId="2" xfId="8" applyFont="1" applyFill="1" applyBorder="1" applyAlignment="1" applyProtection="1">
      <alignment horizontal="center" vertical="center"/>
    </xf>
    <xf numFmtId="0" fontId="6" fillId="6" borderId="3" xfId="8" applyFont="1" applyFill="1" applyBorder="1" applyAlignment="1" applyProtection="1">
      <alignment horizontal="center" vertical="center"/>
    </xf>
    <xf numFmtId="0" fontId="6" fillId="6" borderId="4" xfId="8" applyFont="1" applyFill="1" applyBorder="1" applyAlignment="1" applyProtection="1">
      <alignment horizontal="center" vertical="center"/>
    </xf>
    <xf numFmtId="41" fontId="6" fillId="6" borderId="1" xfId="9" applyFont="1" applyFill="1" applyBorder="1" applyAlignment="1" applyProtection="1">
      <alignment horizontal="center" vertical="center"/>
    </xf>
    <xf numFmtId="10" fontId="6" fillId="6" borderId="1" xfId="8" applyNumberFormat="1" applyFont="1" applyFill="1" applyBorder="1" applyAlignment="1" applyProtection="1">
      <alignment horizontal="center" vertical="center"/>
    </xf>
    <xf numFmtId="0" fontId="10" fillId="2" borderId="1" xfId="8" applyFont="1" applyFill="1" applyBorder="1" applyAlignment="1" applyProtection="1">
      <alignment horizontal="center" vertical="center"/>
    </xf>
    <xf numFmtId="0" fontId="10" fillId="2" borderId="1" xfId="8" applyFont="1" applyFill="1" applyBorder="1" applyAlignment="1" applyProtection="1">
      <alignment vertical="center"/>
      <protection locked="0"/>
    </xf>
    <xf numFmtId="4" fontId="10" fillId="2" borderId="1" xfId="9" applyNumberFormat="1" applyFont="1" applyFill="1" applyBorder="1" applyAlignment="1" applyProtection="1">
      <alignment vertical="center"/>
      <protection locked="0"/>
    </xf>
    <xf numFmtId="10" fontId="10" fillId="2" borderId="1" xfId="8" applyNumberFormat="1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6" borderId="1" xfId="8" applyFont="1" applyFill="1" applyBorder="1" applyAlignment="1" applyProtection="1">
      <alignment horizontal="center" vertical="center"/>
    </xf>
    <xf numFmtId="0" fontId="10" fillId="6" borderId="1" xfId="8" applyFont="1" applyFill="1" applyBorder="1" applyAlignment="1" applyProtection="1">
      <alignment vertical="center"/>
      <protection locked="0"/>
    </xf>
    <xf numFmtId="4" fontId="10" fillId="6" borderId="1" xfId="9" applyNumberFormat="1" applyFont="1" applyFill="1" applyBorder="1" applyAlignment="1" applyProtection="1">
      <alignment vertical="center"/>
      <protection locked="0"/>
    </xf>
    <xf numFmtId="10" fontId="10" fillId="6" borderId="1" xfId="8" applyNumberFormat="1" applyFont="1" applyFill="1" applyBorder="1" applyAlignment="1" applyProtection="1">
      <alignment vertical="center"/>
    </xf>
    <xf numFmtId="4" fontId="6" fillId="6" borderId="14" xfId="9" applyNumberFormat="1" applyFont="1" applyFill="1" applyBorder="1" applyAlignment="1" applyProtection="1">
      <alignment vertical="center"/>
    </xf>
    <xf numFmtId="0" fontId="6" fillId="6" borderId="11" xfId="8" applyFont="1" applyFill="1" applyBorder="1" applyAlignment="1" applyProtection="1">
      <alignment horizontal="center" vertical="center"/>
    </xf>
    <xf numFmtId="0" fontId="6" fillId="6" borderId="0" xfId="8" applyFont="1" applyFill="1" applyBorder="1" applyAlignment="1" applyProtection="1">
      <alignment horizontal="center" vertical="center"/>
    </xf>
    <xf numFmtId="4" fontId="6" fillId="6" borderId="0" xfId="9" applyNumberFormat="1" applyFont="1" applyFill="1" applyBorder="1" applyAlignment="1" applyProtection="1">
      <alignment vertical="center"/>
    </xf>
    <xf numFmtId="10" fontId="10" fillId="6" borderId="12" xfId="8" applyNumberFormat="1" applyFont="1" applyFill="1" applyBorder="1" applyAlignment="1" applyProtection="1">
      <alignment vertical="center"/>
    </xf>
    <xf numFmtId="0" fontId="10" fillId="6" borderId="0" xfId="8" applyFont="1" applyFill="1" applyAlignment="1" applyProtection="1">
      <alignment vertical="center"/>
    </xf>
    <xf numFmtId="0" fontId="9" fillId="6" borderId="1" xfId="8" applyFont="1" applyFill="1" applyBorder="1" applyAlignment="1" applyProtection="1">
      <alignment horizontal="center" vertical="center"/>
    </xf>
    <xf numFmtId="0" fontId="9" fillId="6" borderId="1" xfId="8" applyFont="1" applyFill="1" applyBorder="1" applyAlignment="1" applyProtection="1">
      <alignment vertical="center"/>
      <protection locked="0"/>
    </xf>
    <xf numFmtId="4" fontId="9" fillId="6" borderId="1" xfId="9" applyNumberFormat="1" applyFont="1" applyFill="1" applyBorder="1" applyAlignment="1" applyProtection="1">
      <alignment vertical="center"/>
      <protection locked="0"/>
    </xf>
    <xf numFmtId="0" fontId="9" fillId="6" borderId="0" xfId="8" applyFont="1" applyFill="1" applyAlignment="1" applyProtection="1">
      <alignment vertical="center"/>
    </xf>
    <xf numFmtId="0" fontId="9" fillId="6" borderId="0" xfId="8" applyFont="1" applyFill="1" applyBorder="1" applyAlignment="1" applyProtection="1">
      <alignment vertical="center"/>
    </xf>
    <xf numFmtId="0" fontId="10" fillId="6" borderId="11" xfId="8" applyFont="1" applyFill="1" applyBorder="1" applyAlignment="1" applyProtection="1">
      <alignment horizontal="center" vertical="center"/>
    </xf>
    <xf numFmtId="10" fontId="10" fillId="6" borderId="12" xfId="9" applyNumberFormat="1" applyFont="1" applyFill="1" applyBorder="1" applyAlignment="1" applyProtection="1">
      <alignment vertical="center"/>
    </xf>
    <xf numFmtId="0" fontId="10" fillId="6" borderId="12" xfId="8" applyFont="1" applyFill="1" applyBorder="1" applyAlignment="1" applyProtection="1">
      <alignment vertical="center"/>
    </xf>
    <xf numFmtId="4" fontId="6" fillId="6" borderId="18" xfId="9" applyNumberFormat="1" applyFont="1" applyFill="1" applyBorder="1" applyAlignment="1" applyProtection="1">
      <alignment vertical="center"/>
    </xf>
    <xf numFmtId="10" fontId="10" fillId="6" borderId="19" xfId="8" applyNumberFormat="1" applyFont="1" applyFill="1" applyBorder="1" applyAlignment="1" applyProtection="1">
      <alignment vertical="center"/>
    </xf>
    <xf numFmtId="0" fontId="10" fillId="6" borderId="8" xfId="8" applyFont="1" applyFill="1" applyBorder="1" applyAlignment="1" applyProtection="1">
      <alignment horizontal="center" vertical="center"/>
    </xf>
    <xf numFmtId="0" fontId="10" fillId="6" borderId="9" xfId="8" applyFont="1" applyFill="1" applyBorder="1" applyAlignment="1" applyProtection="1">
      <alignment vertical="center"/>
    </xf>
    <xf numFmtId="41" fontId="10" fillId="6" borderId="9" xfId="9" applyFont="1" applyFill="1" applyBorder="1" applyAlignment="1" applyProtection="1">
      <alignment vertical="center"/>
    </xf>
    <xf numFmtId="164" fontId="10" fillId="6" borderId="10" xfId="9" applyNumberFormat="1" applyFont="1" applyFill="1" applyBorder="1" applyAlignment="1" applyProtection="1">
      <alignment vertical="center"/>
    </xf>
    <xf numFmtId="0" fontId="6" fillId="6" borderId="0" xfId="8" applyFont="1" applyFill="1" applyBorder="1" applyAlignment="1" applyProtection="1">
      <alignment horizontal="left" vertical="center"/>
    </xf>
    <xf numFmtId="164" fontId="10" fillId="6" borderId="0" xfId="9" applyNumberFormat="1" applyFont="1" applyFill="1" applyBorder="1" applyAlignment="1" applyProtection="1">
      <alignment vertical="center"/>
    </xf>
    <xf numFmtId="0" fontId="10" fillId="6" borderId="0" xfId="8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vertical="center"/>
    </xf>
    <xf numFmtId="41" fontId="10" fillId="0" borderId="0" xfId="9" applyFont="1" applyFill="1" applyBorder="1" applyAlignment="1" applyProtection="1">
      <alignment vertical="center"/>
    </xf>
    <xf numFmtId="164" fontId="10" fillId="0" borderId="0" xfId="9" applyNumberFormat="1" applyFont="1" applyFill="1" applyBorder="1" applyAlignment="1" applyProtection="1">
      <alignment vertical="center"/>
    </xf>
    <xf numFmtId="0" fontId="10" fillId="0" borderId="0" xfId="8" applyFont="1" applyAlignment="1" applyProtection="1">
      <alignment vertical="center"/>
    </xf>
    <xf numFmtId="43" fontId="8" fillId="6" borderId="0" xfId="10" applyFont="1" applyFill="1" applyAlignment="1" applyProtection="1">
      <alignment vertical="center"/>
    </xf>
    <xf numFmtId="0" fontId="8" fillId="6" borderId="0" xfId="8" applyFont="1" applyFill="1" applyAlignment="1" applyProtection="1">
      <alignment vertical="center"/>
    </xf>
    <xf numFmtId="164" fontId="8" fillId="7" borderId="1" xfId="9" applyNumberFormat="1" applyFont="1" applyFill="1" applyBorder="1" applyAlignment="1" applyProtection="1">
      <alignment horizontal="center" vertical="center"/>
    </xf>
    <xf numFmtId="43" fontId="8" fillId="6" borderId="0" xfId="10" applyFont="1" applyFill="1" applyAlignment="1" applyProtection="1">
      <alignment horizontal="center" vertical="center"/>
    </xf>
    <xf numFmtId="0" fontId="8" fillId="6" borderId="0" xfId="8" applyFont="1" applyFill="1" applyAlignment="1" applyProtection="1">
      <alignment horizontal="center" vertical="center"/>
    </xf>
    <xf numFmtId="0" fontId="8" fillId="6" borderId="1" xfId="8" applyFont="1" applyFill="1" applyBorder="1" applyAlignment="1">
      <alignment horizontal="center" vertical="center"/>
    </xf>
    <xf numFmtId="0" fontId="8" fillId="6" borderId="1" xfId="8" applyFont="1" applyFill="1" applyBorder="1" applyAlignment="1">
      <alignment horizontal="left" vertical="center"/>
    </xf>
    <xf numFmtId="43" fontId="8" fillId="6" borderId="1" xfId="10" applyFont="1" applyFill="1" applyBorder="1" applyAlignment="1">
      <alignment vertical="center"/>
    </xf>
    <xf numFmtId="43" fontId="8" fillId="6" borderId="1" xfId="10" applyFont="1" applyFill="1" applyBorder="1" applyAlignment="1" applyProtection="1">
      <alignment horizontal="right" vertical="center"/>
    </xf>
    <xf numFmtId="43" fontId="14" fillId="6" borderId="1" xfId="10" applyFont="1" applyFill="1" applyBorder="1" applyAlignment="1">
      <alignment horizontal="center" vertical="center"/>
    </xf>
    <xf numFmtId="164" fontId="8" fillId="6" borderId="1" xfId="9" applyNumberFormat="1" applyFont="1" applyFill="1" applyBorder="1" applyAlignment="1" applyProtection="1">
      <alignment horizontal="right" vertical="center"/>
    </xf>
    <xf numFmtId="43" fontId="8" fillId="6" borderId="1" xfId="8" applyNumberFormat="1" applyFont="1" applyFill="1" applyBorder="1" applyAlignment="1">
      <alignment vertical="center"/>
    </xf>
    <xf numFmtId="165" fontId="11" fillId="5" borderId="1" xfId="10" applyNumberFormat="1" applyFont="1" applyFill="1" applyBorder="1" applyAlignment="1" applyProtection="1">
      <alignment horizontal="left" vertical="center"/>
    </xf>
    <xf numFmtId="43" fontId="11" fillId="5" borderId="1" xfId="10" applyNumberFormat="1" applyFont="1" applyFill="1" applyBorder="1" applyAlignment="1" applyProtection="1">
      <alignment horizontal="left" vertical="center"/>
    </xf>
    <xf numFmtId="164" fontId="8" fillId="6" borderId="0" xfId="8" applyNumberFormat="1" applyFont="1" applyFill="1" applyAlignment="1" applyProtection="1">
      <alignment vertical="center"/>
    </xf>
    <xf numFmtId="43" fontId="11" fillId="5" borderId="1" xfId="10" applyFont="1" applyFill="1" applyBorder="1" applyAlignment="1" applyProtection="1">
      <alignment horizontal="left" vertical="center"/>
    </xf>
    <xf numFmtId="43" fontId="11" fillId="5" borderId="1" xfId="10" applyFont="1" applyFill="1" applyBorder="1" applyAlignment="1" applyProtection="1">
      <alignment horizontal="right" vertical="center"/>
    </xf>
    <xf numFmtId="164" fontId="11" fillId="5" borderId="1" xfId="9" applyNumberFormat="1" applyFont="1" applyFill="1" applyBorder="1" applyAlignment="1" applyProtection="1">
      <alignment horizontal="right" vertical="center"/>
    </xf>
    <xf numFmtId="164" fontId="8" fillId="6" borderId="0" xfId="9" applyNumberFormat="1" applyFont="1" applyFill="1" applyAlignment="1" applyProtection="1">
      <alignment vertical="center"/>
    </xf>
    <xf numFmtId="43" fontId="10" fillId="6" borderId="1" xfId="10" applyFont="1" applyFill="1" applyBorder="1" applyAlignment="1" applyProtection="1">
      <alignment vertical="center"/>
    </xf>
    <xf numFmtId="0" fontId="10" fillId="6" borderId="0" xfId="4" applyFont="1" applyFill="1" applyBorder="1" applyAlignment="1" applyProtection="1">
      <alignment vertical="center"/>
    </xf>
    <xf numFmtId="0" fontId="6" fillId="6" borderId="2" xfId="3" applyFont="1" applyFill="1" applyBorder="1" applyAlignment="1" applyProtection="1">
      <alignment horizontal="center" vertical="center"/>
    </xf>
    <xf numFmtId="0" fontId="6" fillId="6" borderId="3" xfId="3" applyFont="1" applyFill="1" applyBorder="1" applyAlignment="1" applyProtection="1">
      <alignment horizontal="center" vertical="center"/>
    </xf>
    <xf numFmtId="0" fontId="6" fillId="6" borderId="4" xfId="3" applyFont="1" applyFill="1" applyBorder="1" applyAlignment="1" applyProtection="1">
      <alignment horizontal="center" vertical="center"/>
    </xf>
    <xf numFmtId="0" fontId="6" fillId="6" borderId="0" xfId="4" applyFont="1" applyFill="1" applyBorder="1" applyAlignment="1" applyProtection="1">
      <alignment vertical="center"/>
    </xf>
    <xf numFmtId="0" fontId="6" fillId="6" borderId="1" xfId="4" applyFont="1" applyFill="1" applyBorder="1" applyAlignment="1" applyProtection="1">
      <alignment horizontal="center" vertical="center"/>
    </xf>
    <xf numFmtId="41" fontId="6" fillId="6" borderId="1" xfId="6" applyFont="1" applyFill="1" applyBorder="1" applyAlignment="1" applyProtection="1">
      <alignment horizontal="center" vertical="center"/>
    </xf>
    <xf numFmtId="0" fontId="10" fillId="6" borderId="1" xfId="4" applyFont="1" applyFill="1" applyBorder="1" applyAlignment="1" applyProtection="1">
      <alignment vertical="center"/>
    </xf>
    <xf numFmtId="43" fontId="10" fillId="6" borderId="1" xfId="7" applyFont="1" applyFill="1" applyBorder="1" applyAlignment="1" applyProtection="1">
      <alignment vertical="center"/>
    </xf>
    <xf numFmtId="43" fontId="10" fillId="6" borderId="14" xfId="7" applyFont="1" applyFill="1" applyBorder="1" applyAlignment="1" applyProtection="1">
      <alignment vertical="center"/>
    </xf>
    <xf numFmtId="43" fontId="10" fillId="6" borderId="13" xfId="7" applyFont="1" applyFill="1" applyBorder="1" applyAlignment="1" applyProtection="1">
      <alignment vertical="center"/>
    </xf>
    <xf numFmtId="43" fontId="6" fillId="6" borderId="14" xfId="7" applyFont="1" applyFill="1" applyBorder="1" applyAlignment="1" applyProtection="1">
      <alignment vertical="center"/>
    </xf>
    <xf numFmtId="43" fontId="6" fillId="6" borderId="1" xfId="7" applyFont="1" applyFill="1" applyBorder="1" applyAlignment="1" applyProtection="1">
      <alignment vertical="center"/>
    </xf>
    <xf numFmtId="0" fontId="5" fillId="6" borderId="2" xfId="4" applyFont="1" applyFill="1" applyBorder="1" applyAlignment="1" applyProtection="1">
      <alignment horizontal="left"/>
    </xf>
    <xf numFmtId="3" fontId="6" fillId="6" borderId="3" xfId="2" applyNumberFormat="1" applyFont="1" applyFill="1" applyBorder="1" applyAlignment="1" applyProtection="1">
      <alignment vertical="center"/>
    </xf>
    <xf numFmtId="0" fontId="6" fillId="6" borderId="3" xfId="4" applyFont="1" applyFill="1" applyBorder="1" applyAlignment="1" applyProtection="1">
      <alignment horizontal="center" vertical="center"/>
    </xf>
    <xf numFmtId="3" fontId="6" fillId="6" borderId="4" xfId="2" applyNumberFormat="1" applyFont="1" applyFill="1" applyBorder="1" applyAlignment="1" applyProtection="1">
      <alignment vertical="center"/>
    </xf>
    <xf numFmtId="41" fontId="10" fillId="6" borderId="0" xfId="2" applyFont="1" applyFill="1" applyBorder="1" applyAlignment="1" applyProtection="1">
      <alignment vertical="center"/>
    </xf>
    <xf numFmtId="41" fontId="6" fillId="6" borderId="1" xfId="6" applyFont="1" applyFill="1" applyBorder="1" applyAlignment="1" applyProtection="1">
      <alignment horizontal="center" vertical="center" wrapText="1"/>
    </xf>
    <xf numFmtId="0" fontId="6" fillId="6" borderId="1" xfId="4" applyFont="1" applyFill="1" applyBorder="1" applyAlignment="1" applyProtection="1">
      <alignment horizontal="right" vertical="center"/>
    </xf>
    <xf numFmtId="0" fontId="10" fillId="6" borderId="0" xfId="8" applyFont="1" applyFill="1" applyAlignment="1" applyProtection="1">
      <alignment horizontal="center" vertical="center"/>
    </xf>
    <xf numFmtId="164" fontId="10" fillId="7" borderId="15" xfId="11" applyNumberFormat="1" applyFont="1" applyFill="1" applyBorder="1" applyAlignment="1" applyProtection="1">
      <alignment horizontal="center" vertical="center"/>
    </xf>
    <xf numFmtId="43" fontId="10" fillId="7" borderId="15" xfId="10" applyFont="1" applyFill="1" applyBorder="1" applyAlignment="1" applyProtection="1">
      <alignment horizontal="center" vertical="center"/>
    </xf>
    <xf numFmtId="49" fontId="10" fillId="7" borderId="1" xfId="11" applyNumberFormat="1" applyFont="1" applyFill="1" applyBorder="1" applyAlignment="1" applyProtection="1">
      <alignment horizontal="center" vertical="center"/>
    </xf>
    <xf numFmtId="0" fontId="10" fillId="7" borderId="14" xfId="11" applyNumberFormat="1" applyFont="1" applyFill="1" applyBorder="1" applyAlignment="1" applyProtection="1">
      <alignment horizontal="center" vertical="center"/>
    </xf>
    <xf numFmtId="0" fontId="10" fillId="7" borderId="1" xfId="8" applyFont="1" applyFill="1" applyBorder="1" applyAlignment="1">
      <alignment horizontal="center" vertical="center" wrapText="1"/>
    </xf>
    <xf numFmtId="0" fontId="10" fillId="7" borderId="1" xfId="11" applyNumberFormat="1" applyFont="1" applyFill="1" applyBorder="1" applyAlignment="1" applyProtection="1">
      <alignment horizontal="center" vertical="center"/>
    </xf>
    <xf numFmtId="43" fontId="10" fillId="7" borderId="14" xfId="10" applyFont="1" applyFill="1" applyBorder="1" applyAlignment="1" applyProtection="1">
      <alignment horizontal="center" vertical="center"/>
    </xf>
    <xf numFmtId="0" fontId="10" fillId="6" borderId="1" xfId="8" applyFont="1" applyFill="1" applyBorder="1" applyAlignment="1">
      <alignment horizontal="center" vertical="center"/>
    </xf>
    <xf numFmtId="0" fontId="10" fillId="6" borderId="1" xfId="8" applyFont="1" applyFill="1" applyBorder="1" applyAlignment="1">
      <alignment horizontal="left" vertical="center"/>
    </xf>
    <xf numFmtId="43" fontId="10" fillId="6" borderId="14" xfId="12" applyFont="1" applyFill="1" applyBorder="1" applyAlignment="1" applyProtection="1">
      <alignment horizontal="right" vertical="center"/>
    </xf>
    <xf numFmtId="10" fontId="10" fillId="6" borderId="1" xfId="13" applyNumberFormat="1" applyFont="1" applyFill="1" applyBorder="1" applyAlignment="1" applyProtection="1">
      <alignment horizontal="right" vertical="center"/>
      <protection locked="0"/>
    </xf>
    <xf numFmtId="43" fontId="10" fillId="6" borderId="1" xfId="12" applyFont="1" applyFill="1" applyBorder="1" applyAlignment="1" applyProtection="1">
      <alignment horizontal="right" vertical="center"/>
    </xf>
    <xf numFmtId="43" fontId="10" fillId="6" borderId="14" xfId="10" applyFont="1" applyFill="1" applyBorder="1" applyAlignment="1" applyProtection="1">
      <alignment horizontal="right" vertical="center"/>
    </xf>
    <xf numFmtId="43" fontId="6" fillId="5" borderId="1" xfId="12" applyNumberFormat="1" applyFont="1" applyFill="1" applyBorder="1" applyAlignment="1" applyProtection="1">
      <alignment horizontal="left" vertical="center"/>
    </xf>
    <xf numFmtId="10" fontId="6" fillId="5" borderId="1" xfId="13" applyNumberFormat="1" applyFont="1" applyFill="1" applyBorder="1" applyAlignment="1" applyProtection="1">
      <alignment horizontal="center" vertical="center"/>
      <protection locked="0"/>
    </xf>
    <xf numFmtId="164" fontId="10" fillId="6" borderId="0" xfId="11" applyNumberFormat="1" applyFont="1" applyFill="1" applyAlignment="1" applyProtection="1">
      <alignment vertical="center"/>
    </xf>
    <xf numFmtId="43" fontId="10" fillId="6" borderId="0" xfId="10" applyFont="1" applyFill="1" applyAlignment="1" applyProtection="1">
      <alignment vertical="center"/>
    </xf>
    <xf numFmtId="164" fontId="10" fillId="4" borderId="1" xfId="11" applyNumberFormat="1" applyFont="1" applyFill="1" applyBorder="1" applyAlignment="1" applyProtection="1">
      <alignment horizontal="center" vertical="center"/>
    </xf>
    <xf numFmtId="164" fontId="10" fillId="6" borderId="1" xfId="11" applyNumberFormat="1" applyFont="1" applyFill="1" applyBorder="1" applyAlignment="1" applyProtection="1">
      <alignment vertical="center"/>
    </xf>
    <xf numFmtId="164" fontId="6" fillId="6" borderId="1" xfId="11" applyNumberFormat="1" applyFont="1" applyFill="1" applyBorder="1" applyAlignment="1" applyProtection="1">
      <alignment vertical="center"/>
    </xf>
    <xf numFmtId="0" fontId="10" fillId="6" borderId="0" xfId="8" applyFont="1" applyFill="1" applyAlignment="1" applyProtection="1">
      <alignment horizontal="right"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43" fontId="0" fillId="2" borderId="2" xfId="1" applyFont="1" applyFill="1" applyBorder="1" applyAlignment="1">
      <alignment vertical="center"/>
    </xf>
    <xf numFmtId="43" fontId="0" fillId="2" borderId="4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5" fillId="5" borderId="5" xfId="8" applyFont="1" applyFill="1" applyBorder="1" applyAlignment="1" applyProtection="1">
      <alignment horizontal="center" vertical="center"/>
    </xf>
    <xf numFmtId="0" fontId="5" fillId="5" borderId="6" xfId="8" applyFont="1" applyFill="1" applyBorder="1" applyAlignment="1" applyProtection="1">
      <alignment horizontal="center" vertical="center"/>
    </xf>
    <xf numFmtId="0" fontId="5" fillId="5" borderId="7" xfId="8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vertical="center" wrapText="1"/>
    </xf>
    <xf numFmtId="0" fontId="10" fillId="6" borderId="3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10" fillId="6" borderId="2" xfId="4" applyFont="1" applyFill="1" applyBorder="1" applyAlignment="1" applyProtection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6" fillId="6" borderId="2" xfId="8" applyFont="1" applyFill="1" applyBorder="1" applyAlignment="1" applyProtection="1">
      <alignment vertical="center" wrapText="1"/>
    </xf>
    <xf numFmtId="0" fontId="10" fillId="6" borderId="3" xfId="8" applyFont="1" applyFill="1" applyBorder="1" applyAlignment="1">
      <alignment vertical="center"/>
    </xf>
    <xf numFmtId="0" fontId="10" fillId="6" borderId="4" xfId="8" applyFont="1" applyFill="1" applyBorder="1" applyAlignment="1">
      <alignment vertical="center"/>
    </xf>
    <xf numFmtId="0" fontId="6" fillId="5" borderId="8" xfId="8" applyFont="1" applyFill="1" applyBorder="1" applyAlignment="1" applyProtection="1">
      <alignment horizontal="center" vertical="center"/>
    </xf>
    <xf numFmtId="0" fontId="10" fillId="5" borderId="9" xfId="8" applyFont="1" applyFill="1" applyBorder="1" applyAlignment="1" applyProtection="1">
      <alignment horizontal="center" vertical="center"/>
    </xf>
    <xf numFmtId="0" fontId="10" fillId="5" borderId="10" xfId="8" applyFont="1" applyFill="1" applyBorder="1" applyAlignment="1" applyProtection="1">
      <alignment horizontal="center" vertical="center"/>
    </xf>
    <xf numFmtId="0" fontId="6" fillId="7" borderId="2" xfId="3" applyFont="1" applyFill="1" applyBorder="1" applyAlignment="1" applyProtection="1">
      <alignment horizontal="center" vertical="center"/>
    </xf>
    <xf numFmtId="0" fontId="6" fillId="7" borderId="3" xfId="3" applyFont="1" applyFill="1" applyBorder="1" applyAlignment="1" applyProtection="1">
      <alignment horizontal="center" vertical="center"/>
    </xf>
    <xf numFmtId="0" fontId="6" fillId="7" borderId="4" xfId="3" applyFont="1" applyFill="1" applyBorder="1" applyAlignment="1" applyProtection="1">
      <alignment horizontal="center" vertical="center"/>
    </xf>
    <xf numFmtId="41" fontId="6" fillId="6" borderId="1" xfId="6" applyFont="1" applyFill="1" applyBorder="1" applyAlignment="1" applyProtection="1">
      <alignment horizontal="center" vertical="center"/>
    </xf>
    <xf numFmtId="0" fontId="10" fillId="6" borderId="1" xfId="4" applyFont="1" applyFill="1" applyBorder="1" applyAlignment="1" applyProtection="1">
      <alignment horizontal="center" vertical="center"/>
    </xf>
    <xf numFmtId="0" fontId="6" fillId="6" borderId="8" xfId="3" applyFont="1" applyFill="1" applyBorder="1" applyAlignment="1" applyProtection="1">
      <alignment horizontal="center" vertical="center"/>
    </xf>
    <xf numFmtId="0" fontId="15" fillId="0" borderId="9" xfId="5" applyFont="1" applyBorder="1" applyAlignment="1">
      <alignment vertical="center"/>
    </xf>
    <xf numFmtId="41" fontId="6" fillId="8" borderId="2" xfId="6" applyFont="1" applyFill="1" applyBorder="1" applyAlignment="1" applyProtection="1">
      <alignment horizontal="center" vertical="center"/>
    </xf>
    <xf numFmtId="0" fontId="10" fillId="8" borderId="3" xfId="4" applyFont="1" applyFill="1" applyBorder="1" applyAlignment="1" applyProtection="1">
      <alignment horizontal="center" vertical="center"/>
    </xf>
    <xf numFmtId="0" fontId="15" fillId="8" borderId="3" xfId="5" applyFont="1" applyFill="1" applyBorder="1" applyAlignment="1">
      <alignment horizontal="center" vertical="center"/>
    </xf>
    <xf numFmtId="0" fontId="15" fillId="8" borderId="4" xfId="5" applyFont="1" applyFill="1" applyBorder="1" applyAlignment="1">
      <alignment horizontal="center" vertical="center"/>
    </xf>
    <xf numFmtId="0" fontId="10" fillId="6" borderId="11" xfId="3" applyFont="1" applyFill="1" applyBorder="1" applyAlignment="1" applyProtection="1">
      <alignment vertical="center"/>
    </xf>
    <xf numFmtId="0" fontId="15" fillId="0" borderId="0" xfId="5" applyFont="1" applyAlignment="1">
      <alignment vertical="center"/>
    </xf>
    <xf numFmtId="0" fontId="6" fillId="6" borderId="1" xfId="8" applyFont="1" applyFill="1" applyBorder="1" applyAlignment="1" applyProtection="1">
      <alignment horizontal="center" vertical="center"/>
    </xf>
    <xf numFmtId="0" fontId="6" fillId="5" borderId="6" xfId="8" applyFont="1" applyFill="1" applyBorder="1" applyAlignment="1" applyProtection="1">
      <alignment horizontal="center" vertical="center"/>
    </xf>
    <xf numFmtId="0" fontId="6" fillId="5" borderId="7" xfId="8" applyFont="1" applyFill="1" applyBorder="1" applyAlignment="1" applyProtection="1">
      <alignment horizontal="center" vertical="center"/>
    </xf>
    <xf numFmtId="0" fontId="6" fillId="7" borderId="2" xfId="8" applyFont="1" applyFill="1" applyBorder="1" applyAlignment="1" applyProtection="1">
      <alignment horizontal="center" vertical="center"/>
    </xf>
    <xf numFmtId="0" fontId="6" fillId="7" borderId="3" xfId="8" applyFont="1" applyFill="1" applyBorder="1" applyAlignment="1" applyProtection="1">
      <alignment horizontal="center" vertical="center"/>
    </xf>
    <xf numFmtId="0" fontId="6" fillId="7" borderId="4" xfId="8" applyFont="1" applyFill="1" applyBorder="1" applyAlignment="1" applyProtection="1">
      <alignment horizontal="center" vertical="center"/>
    </xf>
    <xf numFmtId="0" fontId="6" fillId="6" borderId="2" xfId="8" applyFont="1" applyFill="1" applyBorder="1" applyAlignment="1" applyProtection="1">
      <alignment horizontal="center" vertical="center"/>
    </xf>
    <xf numFmtId="0" fontId="6" fillId="6" borderId="4" xfId="8" applyFont="1" applyFill="1" applyBorder="1" applyAlignment="1" applyProtection="1">
      <alignment horizontal="center" vertical="center"/>
    </xf>
    <xf numFmtId="0" fontId="6" fillId="6" borderId="16" xfId="8" applyFont="1" applyFill="1" applyBorder="1" applyAlignment="1" applyProtection="1">
      <alignment horizontal="center" vertical="center"/>
    </xf>
    <xf numFmtId="0" fontId="6" fillId="6" borderId="17" xfId="8" applyFont="1" applyFill="1" applyBorder="1" applyAlignment="1" applyProtection="1">
      <alignment horizontal="center" vertical="center"/>
    </xf>
    <xf numFmtId="0" fontId="5" fillId="5" borderId="5" xfId="8" applyFont="1" applyFill="1" applyBorder="1" applyAlignment="1" applyProtection="1">
      <alignment horizontal="center" vertical="center" wrapText="1"/>
    </xf>
    <xf numFmtId="0" fontId="5" fillId="5" borderId="6" xfId="8" applyFont="1" applyFill="1" applyBorder="1" applyAlignment="1" applyProtection="1">
      <alignment horizontal="center" vertical="center" wrapText="1"/>
    </xf>
    <xf numFmtId="0" fontId="5" fillId="5" borderId="7" xfId="8" applyFont="1" applyFill="1" applyBorder="1" applyAlignment="1" applyProtection="1">
      <alignment horizontal="center" vertical="center" wrapText="1"/>
    </xf>
    <xf numFmtId="0" fontId="6" fillId="5" borderId="8" xfId="8" applyFont="1" applyFill="1" applyBorder="1" applyAlignment="1" applyProtection="1">
      <alignment horizontal="center" vertical="center" wrapText="1"/>
    </xf>
    <xf numFmtId="0" fontId="6" fillId="5" borderId="9" xfId="8" applyFont="1" applyFill="1" applyBorder="1" applyAlignment="1" applyProtection="1">
      <alignment horizontal="center" vertical="center" wrapText="1"/>
    </xf>
    <xf numFmtId="0" fontId="6" fillId="5" borderId="10" xfId="8" applyFont="1" applyFill="1" applyBorder="1" applyAlignment="1" applyProtection="1">
      <alignment horizontal="center" vertical="center" wrapText="1"/>
    </xf>
    <xf numFmtId="0" fontId="5" fillId="6" borderId="8" xfId="8" applyFont="1" applyFill="1" applyBorder="1" applyAlignment="1" applyProtection="1">
      <alignment horizontal="center" vertical="center" wrapText="1"/>
    </xf>
    <xf numFmtId="0" fontId="5" fillId="6" borderId="9" xfId="8" applyFont="1" applyFill="1" applyBorder="1" applyAlignment="1" applyProtection="1">
      <alignment horizontal="center" vertical="center" wrapText="1"/>
    </xf>
    <xf numFmtId="0" fontId="6" fillId="7" borderId="2" xfId="8" applyFont="1" applyFill="1" applyBorder="1" applyAlignment="1" applyProtection="1">
      <alignment horizontal="center" vertical="center" wrapText="1"/>
    </xf>
    <xf numFmtId="0" fontId="6" fillId="7" borderId="3" xfId="8" applyFont="1" applyFill="1" applyBorder="1" applyAlignment="1" applyProtection="1">
      <alignment horizontal="center" vertical="center" wrapText="1"/>
    </xf>
    <xf numFmtId="0" fontId="6" fillId="7" borderId="4" xfId="8" applyFont="1" applyFill="1" applyBorder="1" applyAlignment="1" applyProtection="1">
      <alignment horizontal="center" vertical="center" wrapText="1"/>
    </xf>
    <xf numFmtId="0" fontId="13" fillId="6" borderId="8" xfId="8" applyFont="1" applyFill="1" applyBorder="1" applyAlignment="1" applyProtection="1">
      <alignment horizontal="center" vertical="center" wrapText="1"/>
    </xf>
    <xf numFmtId="0" fontId="13" fillId="6" borderId="9" xfId="8" applyFont="1" applyFill="1" applyBorder="1" applyAlignment="1" applyProtection="1">
      <alignment horizontal="center" vertical="center" wrapText="1"/>
    </xf>
    <xf numFmtId="164" fontId="8" fillId="7" borderId="15" xfId="9" applyNumberFormat="1" applyFont="1" applyFill="1" applyBorder="1" applyAlignment="1" applyProtection="1">
      <alignment horizontal="center" vertical="center" wrapText="1"/>
    </xf>
    <xf numFmtId="0" fontId="8" fillId="7" borderId="14" xfId="8" applyFont="1" applyFill="1" applyBorder="1" applyAlignment="1">
      <alignment horizontal="center" vertical="center" wrapText="1"/>
    </xf>
    <xf numFmtId="43" fontId="8" fillId="6" borderId="11" xfId="10" applyFont="1" applyFill="1" applyBorder="1" applyAlignment="1" applyProtection="1">
      <alignment vertical="center"/>
    </xf>
    <xf numFmtId="0" fontId="8" fillId="0" borderId="0" xfId="8" applyFont="1"/>
    <xf numFmtId="0" fontId="8" fillId="7" borderId="15" xfId="8" applyFont="1" applyFill="1" applyBorder="1" applyAlignment="1" applyProtection="1">
      <alignment horizontal="center" vertical="center"/>
    </xf>
    <xf numFmtId="0" fontId="8" fillId="7" borderId="14" xfId="8" applyFont="1" applyFill="1" applyBorder="1" applyAlignment="1" applyProtection="1">
      <alignment horizontal="center" vertical="center"/>
    </xf>
    <xf numFmtId="164" fontId="8" fillId="7" borderId="1" xfId="9" applyNumberFormat="1" applyFont="1" applyFill="1" applyBorder="1" applyAlignment="1" applyProtection="1">
      <alignment horizontal="center" vertical="center"/>
    </xf>
    <xf numFmtId="0" fontId="11" fillId="5" borderId="2" xfId="8" applyFont="1" applyFill="1" applyBorder="1" applyAlignment="1" applyProtection="1">
      <alignment horizontal="right" vertical="center"/>
    </xf>
    <xf numFmtId="0" fontId="11" fillId="5" borderId="3" xfId="8" applyFont="1" applyFill="1" applyBorder="1" applyAlignment="1" applyProtection="1">
      <alignment horizontal="right" vertical="center"/>
    </xf>
    <xf numFmtId="0" fontId="11" fillId="5" borderId="4" xfId="8" applyFont="1" applyFill="1" applyBorder="1" applyAlignment="1" applyProtection="1">
      <alignment horizontal="right" vertical="center"/>
    </xf>
    <xf numFmtId="0" fontId="8" fillId="7" borderId="1" xfId="8" applyFont="1" applyFill="1" applyBorder="1" applyAlignment="1" applyProtection="1">
      <alignment horizontal="center" vertical="center"/>
    </xf>
    <xf numFmtId="0" fontId="8" fillId="7" borderId="5" xfId="8" applyFont="1" applyFill="1" applyBorder="1" applyAlignment="1" applyProtection="1">
      <alignment horizontal="center" vertical="center"/>
    </xf>
    <xf numFmtId="0" fontId="8" fillId="7" borderId="7" xfId="8" applyFont="1" applyFill="1" applyBorder="1" applyAlignment="1" applyProtection="1">
      <alignment horizontal="center" vertical="center"/>
    </xf>
    <xf numFmtId="0" fontId="8" fillId="7" borderId="8" xfId="8" applyFont="1" applyFill="1" applyBorder="1" applyAlignment="1" applyProtection="1">
      <alignment horizontal="center" vertical="center"/>
    </xf>
    <xf numFmtId="0" fontId="8" fillId="7" borderId="10" xfId="8" applyFont="1" applyFill="1" applyBorder="1" applyAlignment="1" applyProtection="1">
      <alignment horizontal="center" vertical="center"/>
    </xf>
    <xf numFmtId="0" fontId="10" fillId="7" borderId="15" xfId="8" applyFont="1" applyFill="1" applyBorder="1" applyAlignment="1" applyProtection="1">
      <alignment horizontal="center" vertical="center"/>
    </xf>
    <xf numFmtId="0" fontId="10" fillId="7" borderId="14" xfId="8" applyFont="1" applyFill="1" applyBorder="1" applyAlignment="1" applyProtection="1">
      <alignment horizontal="center" vertical="center"/>
    </xf>
    <xf numFmtId="164" fontId="10" fillId="7" borderId="2" xfId="11" applyNumberFormat="1" applyFont="1" applyFill="1" applyBorder="1" applyAlignment="1" applyProtection="1">
      <alignment horizontal="center" vertical="center"/>
    </xf>
    <xf numFmtId="164" fontId="10" fillId="7" borderId="3" xfId="11" applyNumberFormat="1" applyFont="1" applyFill="1" applyBorder="1" applyAlignment="1" applyProtection="1">
      <alignment horizontal="center" vertical="center"/>
    </xf>
    <xf numFmtId="164" fontId="10" fillId="7" borderId="1" xfId="11" applyNumberFormat="1" applyFont="1" applyFill="1" applyBorder="1" applyAlignment="1" applyProtection="1">
      <alignment horizontal="center" vertical="center" wrapText="1"/>
    </xf>
    <xf numFmtId="0" fontId="5" fillId="6" borderId="0" xfId="8" applyFont="1" applyFill="1" applyBorder="1" applyAlignment="1" applyProtection="1">
      <alignment horizontal="center" vertical="center" wrapText="1"/>
    </xf>
    <xf numFmtId="0" fontId="10" fillId="7" borderId="1" xfId="8" applyFont="1" applyFill="1" applyBorder="1" applyAlignment="1" applyProtection="1">
      <alignment horizontal="center" vertical="center"/>
    </xf>
    <xf numFmtId="0" fontId="10" fillId="7" borderId="5" xfId="8" applyFont="1" applyFill="1" applyBorder="1" applyAlignment="1" applyProtection="1">
      <alignment horizontal="center" vertical="center"/>
    </xf>
    <xf numFmtId="0" fontId="15" fillId="0" borderId="7" xfId="8" applyFont="1" applyBorder="1" applyAlignment="1">
      <alignment horizontal="center" vertical="center"/>
    </xf>
    <xf numFmtId="0" fontId="10" fillId="7" borderId="8" xfId="8" applyFont="1" applyFill="1" applyBorder="1" applyAlignment="1" applyProtection="1">
      <alignment horizontal="center" vertical="center"/>
    </xf>
    <xf numFmtId="0" fontId="15" fillId="0" borderId="10" xfId="8" applyFont="1" applyBorder="1" applyAlignment="1">
      <alignment horizontal="center" vertical="center"/>
    </xf>
    <xf numFmtId="0" fontId="6" fillId="6" borderId="1" xfId="8" applyFont="1" applyFill="1" applyBorder="1" applyAlignment="1" applyProtection="1">
      <alignment horizontal="right" vertical="center"/>
    </xf>
    <xf numFmtId="0" fontId="6" fillId="5" borderId="2" xfId="8" applyFont="1" applyFill="1" applyBorder="1" applyAlignment="1" applyProtection="1">
      <alignment horizontal="right" vertical="center"/>
    </xf>
    <xf numFmtId="0" fontId="6" fillId="5" borderId="3" xfId="8" applyFont="1" applyFill="1" applyBorder="1" applyAlignment="1" applyProtection="1">
      <alignment horizontal="right" vertical="center"/>
    </xf>
    <xf numFmtId="0" fontId="10" fillId="0" borderId="3" xfId="8" applyFont="1" applyBorder="1" applyAlignment="1">
      <alignment horizontal="right" vertical="center"/>
    </xf>
    <xf numFmtId="0" fontId="15" fillId="0" borderId="4" xfId="8" applyFont="1" applyBorder="1" applyAlignment="1">
      <alignment horizontal="right" vertical="center"/>
    </xf>
    <xf numFmtId="0" fontId="6" fillId="4" borderId="1" xfId="8" applyFont="1" applyFill="1" applyBorder="1" applyAlignment="1" applyProtection="1">
      <alignment horizontal="center" vertical="center"/>
    </xf>
    <xf numFmtId="0" fontId="10" fillId="6" borderId="1" xfId="8" applyFont="1" applyFill="1" applyBorder="1" applyAlignment="1" applyProtection="1">
      <alignment horizontal="right" vertical="center"/>
    </xf>
    <xf numFmtId="43" fontId="10" fillId="6" borderId="0" xfId="1" applyFont="1" applyFill="1" applyBorder="1" applyAlignment="1" applyProtection="1">
      <alignment vertical="center"/>
    </xf>
  </cellXfs>
  <cellStyles count="14">
    <cellStyle name="Migliaia" xfId="1" builtinId="3"/>
    <cellStyle name="Migliaia [0]" xfId="2" builtinId="6"/>
    <cellStyle name="Migliaia [0] 2" xfId="6"/>
    <cellStyle name="Migliaia [0] 2 2" xfId="11"/>
    <cellStyle name="Migliaia [0] 3" xfId="9"/>
    <cellStyle name="Migliaia 2" xfId="7"/>
    <cellStyle name="Migliaia 2 2" xfId="12"/>
    <cellStyle name="Migliaia 3" xfId="10"/>
    <cellStyle name="Normale" xfId="0" builtinId="0"/>
    <cellStyle name="Normale 2" xfId="5"/>
    <cellStyle name="Normale 3" xfId="8"/>
    <cellStyle name="Normale_Consuntivo 2010" xfId="4"/>
    <cellStyle name="Normale_Conteggi 2011 avv Vaia" xfId="3"/>
    <cellStyle name="Percentuale 2" xfId="13"/>
  </cellStyles>
  <dxfs count="0"/>
  <tableStyles count="0" defaultTableStyle="TableStyleMedium2" defaultPivotStyle="PivotStyleLight16"/>
  <colors>
    <mruColors>
      <color rgb="FFFF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137"/>
  <sheetViews>
    <sheetView workbookViewId="0">
      <pane ySplit="4" topLeftCell="A11" activePane="bottomLeft" state="frozenSplit"/>
      <selection activeCell="A22" sqref="A22:D22"/>
      <selection pane="bottomLeft" activeCell="A22" sqref="A22:D22"/>
    </sheetView>
  </sheetViews>
  <sheetFormatPr defaultRowHeight="18.75" x14ac:dyDescent="0.25"/>
  <cols>
    <col min="1" max="1" width="33.625" style="82" customWidth="1"/>
    <col min="2" max="2" width="13.875" style="13" customWidth="1"/>
    <col min="3" max="3" width="33.625" style="82" customWidth="1"/>
    <col min="4" max="4" width="13.875" style="13" customWidth="1"/>
    <col min="5" max="5" width="10.5" style="82" customWidth="1"/>
    <col min="6" max="6" width="9.5" style="82" bestFit="1" customWidth="1"/>
    <col min="7" max="256" width="9" style="82"/>
    <col min="257" max="257" width="38.875" style="82" customWidth="1"/>
    <col min="258" max="258" width="13.875" style="82" customWidth="1"/>
    <col min="259" max="259" width="38.875" style="82" customWidth="1"/>
    <col min="260" max="260" width="13.875" style="82" customWidth="1"/>
    <col min="261" max="261" width="10.5" style="82" customWidth="1"/>
    <col min="262" max="262" width="9.5" style="82" bestFit="1" customWidth="1"/>
    <col min="263" max="512" width="9" style="82"/>
    <col min="513" max="513" width="38.875" style="82" customWidth="1"/>
    <col min="514" max="514" width="13.875" style="82" customWidth="1"/>
    <col min="515" max="515" width="38.875" style="82" customWidth="1"/>
    <col min="516" max="516" width="13.875" style="82" customWidth="1"/>
    <col min="517" max="517" width="10.5" style="82" customWidth="1"/>
    <col min="518" max="518" width="9.5" style="82" bestFit="1" customWidth="1"/>
    <col min="519" max="768" width="9" style="82"/>
    <col min="769" max="769" width="38.875" style="82" customWidth="1"/>
    <col min="770" max="770" width="13.875" style="82" customWidth="1"/>
    <col min="771" max="771" width="38.875" style="82" customWidth="1"/>
    <col min="772" max="772" width="13.875" style="82" customWidth="1"/>
    <col min="773" max="773" width="10.5" style="82" customWidth="1"/>
    <col min="774" max="774" width="9.5" style="82" bestFit="1" customWidth="1"/>
    <col min="775" max="1024" width="9" style="82"/>
    <col min="1025" max="1025" width="38.875" style="82" customWidth="1"/>
    <col min="1026" max="1026" width="13.875" style="82" customWidth="1"/>
    <col min="1027" max="1027" width="38.875" style="82" customWidth="1"/>
    <col min="1028" max="1028" width="13.875" style="82" customWidth="1"/>
    <col min="1029" max="1029" width="10.5" style="82" customWidth="1"/>
    <col min="1030" max="1030" width="9.5" style="82" bestFit="1" customWidth="1"/>
    <col min="1031" max="1280" width="9" style="82"/>
    <col min="1281" max="1281" width="38.875" style="82" customWidth="1"/>
    <col min="1282" max="1282" width="13.875" style="82" customWidth="1"/>
    <col min="1283" max="1283" width="38.875" style="82" customWidth="1"/>
    <col min="1284" max="1284" width="13.875" style="82" customWidth="1"/>
    <col min="1285" max="1285" width="10.5" style="82" customWidth="1"/>
    <col min="1286" max="1286" width="9.5" style="82" bestFit="1" customWidth="1"/>
    <col min="1287" max="1536" width="9" style="82"/>
    <col min="1537" max="1537" width="38.875" style="82" customWidth="1"/>
    <col min="1538" max="1538" width="13.875" style="82" customWidth="1"/>
    <col min="1539" max="1539" width="38.875" style="82" customWidth="1"/>
    <col min="1540" max="1540" width="13.875" style="82" customWidth="1"/>
    <col min="1541" max="1541" width="10.5" style="82" customWidth="1"/>
    <col min="1542" max="1542" width="9.5" style="82" bestFit="1" customWidth="1"/>
    <col min="1543" max="1792" width="9" style="82"/>
    <col min="1793" max="1793" width="38.875" style="82" customWidth="1"/>
    <col min="1794" max="1794" width="13.875" style="82" customWidth="1"/>
    <col min="1795" max="1795" width="38.875" style="82" customWidth="1"/>
    <col min="1796" max="1796" width="13.875" style="82" customWidth="1"/>
    <col min="1797" max="1797" width="10.5" style="82" customWidth="1"/>
    <col min="1798" max="1798" width="9.5" style="82" bestFit="1" customWidth="1"/>
    <col min="1799" max="2048" width="9" style="82"/>
    <col min="2049" max="2049" width="38.875" style="82" customWidth="1"/>
    <col min="2050" max="2050" width="13.875" style="82" customWidth="1"/>
    <col min="2051" max="2051" width="38.875" style="82" customWidth="1"/>
    <col min="2052" max="2052" width="13.875" style="82" customWidth="1"/>
    <col min="2053" max="2053" width="10.5" style="82" customWidth="1"/>
    <col min="2054" max="2054" width="9.5" style="82" bestFit="1" customWidth="1"/>
    <col min="2055" max="2304" width="9" style="82"/>
    <col min="2305" max="2305" width="38.875" style="82" customWidth="1"/>
    <col min="2306" max="2306" width="13.875" style="82" customWidth="1"/>
    <col min="2307" max="2307" width="38.875" style="82" customWidth="1"/>
    <col min="2308" max="2308" width="13.875" style="82" customWidth="1"/>
    <col min="2309" max="2309" width="10.5" style="82" customWidth="1"/>
    <col min="2310" max="2310" width="9.5" style="82" bestFit="1" customWidth="1"/>
    <col min="2311" max="2560" width="9" style="82"/>
    <col min="2561" max="2561" width="38.875" style="82" customWidth="1"/>
    <col min="2562" max="2562" width="13.875" style="82" customWidth="1"/>
    <col min="2563" max="2563" width="38.875" style="82" customWidth="1"/>
    <col min="2564" max="2564" width="13.875" style="82" customWidth="1"/>
    <col min="2565" max="2565" width="10.5" style="82" customWidth="1"/>
    <col min="2566" max="2566" width="9.5" style="82" bestFit="1" customWidth="1"/>
    <col min="2567" max="2816" width="9" style="82"/>
    <col min="2817" max="2817" width="38.875" style="82" customWidth="1"/>
    <col min="2818" max="2818" width="13.875" style="82" customWidth="1"/>
    <col min="2819" max="2819" width="38.875" style="82" customWidth="1"/>
    <col min="2820" max="2820" width="13.875" style="82" customWidth="1"/>
    <col min="2821" max="2821" width="10.5" style="82" customWidth="1"/>
    <col min="2822" max="2822" width="9.5" style="82" bestFit="1" customWidth="1"/>
    <col min="2823" max="3072" width="9" style="82"/>
    <col min="3073" max="3073" width="38.875" style="82" customWidth="1"/>
    <col min="3074" max="3074" width="13.875" style="82" customWidth="1"/>
    <col min="3075" max="3075" width="38.875" style="82" customWidth="1"/>
    <col min="3076" max="3076" width="13.875" style="82" customWidth="1"/>
    <col min="3077" max="3077" width="10.5" style="82" customWidth="1"/>
    <col min="3078" max="3078" width="9.5" style="82" bestFit="1" customWidth="1"/>
    <col min="3079" max="3328" width="9" style="82"/>
    <col min="3329" max="3329" width="38.875" style="82" customWidth="1"/>
    <col min="3330" max="3330" width="13.875" style="82" customWidth="1"/>
    <col min="3331" max="3331" width="38.875" style="82" customWidth="1"/>
    <col min="3332" max="3332" width="13.875" style="82" customWidth="1"/>
    <col min="3333" max="3333" width="10.5" style="82" customWidth="1"/>
    <col min="3334" max="3334" width="9.5" style="82" bestFit="1" customWidth="1"/>
    <col min="3335" max="3584" width="9" style="82"/>
    <col min="3585" max="3585" width="38.875" style="82" customWidth="1"/>
    <col min="3586" max="3586" width="13.875" style="82" customWidth="1"/>
    <col min="3587" max="3587" width="38.875" style="82" customWidth="1"/>
    <col min="3588" max="3588" width="13.875" style="82" customWidth="1"/>
    <col min="3589" max="3589" width="10.5" style="82" customWidth="1"/>
    <col min="3590" max="3590" width="9.5" style="82" bestFit="1" customWidth="1"/>
    <col min="3591" max="3840" width="9" style="82"/>
    <col min="3841" max="3841" width="38.875" style="82" customWidth="1"/>
    <col min="3842" max="3842" width="13.875" style="82" customWidth="1"/>
    <col min="3843" max="3843" width="38.875" style="82" customWidth="1"/>
    <col min="3844" max="3844" width="13.875" style="82" customWidth="1"/>
    <col min="3845" max="3845" width="10.5" style="82" customWidth="1"/>
    <col min="3846" max="3846" width="9.5" style="82" bestFit="1" customWidth="1"/>
    <col min="3847" max="4096" width="9" style="82"/>
    <col min="4097" max="4097" width="38.875" style="82" customWidth="1"/>
    <col min="4098" max="4098" width="13.875" style="82" customWidth="1"/>
    <col min="4099" max="4099" width="38.875" style="82" customWidth="1"/>
    <col min="4100" max="4100" width="13.875" style="82" customWidth="1"/>
    <col min="4101" max="4101" width="10.5" style="82" customWidth="1"/>
    <col min="4102" max="4102" width="9.5" style="82" bestFit="1" customWidth="1"/>
    <col min="4103" max="4352" width="9" style="82"/>
    <col min="4353" max="4353" width="38.875" style="82" customWidth="1"/>
    <col min="4354" max="4354" width="13.875" style="82" customWidth="1"/>
    <col min="4355" max="4355" width="38.875" style="82" customWidth="1"/>
    <col min="4356" max="4356" width="13.875" style="82" customWidth="1"/>
    <col min="4357" max="4357" width="10.5" style="82" customWidth="1"/>
    <col min="4358" max="4358" width="9.5" style="82" bestFit="1" customWidth="1"/>
    <col min="4359" max="4608" width="9" style="82"/>
    <col min="4609" max="4609" width="38.875" style="82" customWidth="1"/>
    <col min="4610" max="4610" width="13.875" style="82" customWidth="1"/>
    <col min="4611" max="4611" width="38.875" style="82" customWidth="1"/>
    <col min="4612" max="4612" width="13.875" style="82" customWidth="1"/>
    <col min="4613" max="4613" width="10.5" style="82" customWidth="1"/>
    <col min="4614" max="4614" width="9.5" style="82" bestFit="1" customWidth="1"/>
    <col min="4615" max="4864" width="9" style="82"/>
    <col min="4865" max="4865" width="38.875" style="82" customWidth="1"/>
    <col min="4866" max="4866" width="13.875" style="82" customWidth="1"/>
    <col min="4867" max="4867" width="38.875" style="82" customWidth="1"/>
    <col min="4868" max="4868" width="13.875" style="82" customWidth="1"/>
    <col min="4869" max="4869" width="10.5" style="82" customWidth="1"/>
    <col min="4870" max="4870" width="9.5" style="82" bestFit="1" customWidth="1"/>
    <col min="4871" max="5120" width="9" style="82"/>
    <col min="5121" max="5121" width="38.875" style="82" customWidth="1"/>
    <col min="5122" max="5122" width="13.875" style="82" customWidth="1"/>
    <col min="5123" max="5123" width="38.875" style="82" customWidth="1"/>
    <col min="5124" max="5124" width="13.875" style="82" customWidth="1"/>
    <col min="5125" max="5125" width="10.5" style="82" customWidth="1"/>
    <col min="5126" max="5126" width="9.5" style="82" bestFit="1" customWidth="1"/>
    <col min="5127" max="5376" width="9" style="82"/>
    <col min="5377" max="5377" width="38.875" style="82" customWidth="1"/>
    <col min="5378" max="5378" width="13.875" style="82" customWidth="1"/>
    <col min="5379" max="5379" width="38.875" style="82" customWidth="1"/>
    <col min="5380" max="5380" width="13.875" style="82" customWidth="1"/>
    <col min="5381" max="5381" width="10.5" style="82" customWidth="1"/>
    <col min="5382" max="5382" width="9.5" style="82" bestFit="1" customWidth="1"/>
    <col min="5383" max="5632" width="9" style="82"/>
    <col min="5633" max="5633" width="38.875" style="82" customWidth="1"/>
    <col min="5634" max="5634" width="13.875" style="82" customWidth="1"/>
    <col min="5635" max="5635" width="38.875" style="82" customWidth="1"/>
    <col min="5636" max="5636" width="13.875" style="82" customWidth="1"/>
    <col min="5637" max="5637" width="10.5" style="82" customWidth="1"/>
    <col min="5638" max="5638" width="9.5" style="82" bestFit="1" customWidth="1"/>
    <col min="5639" max="5888" width="9" style="82"/>
    <col min="5889" max="5889" width="38.875" style="82" customWidth="1"/>
    <col min="5890" max="5890" width="13.875" style="82" customWidth="1"/>
    <col min="5891" max="5891" width="38.875" style="82" customWidth="1"/>
    <col min="5892" max="5892" width="13.875" style="82" customWidth="1"/>
    <col min="5893" max="5893" width="10.5" style="82" customWidth="1"/>
    <col min="5894" max="5894" width="9.5" style="82" bestFit="1" customWidth="1"/>
    <col min="5895" max="6144" width="9" style="82"/>
    <col min="6145" max="6145" width="38.875" style="82" customWidth="1"/>
    <col min="6146" max="6146" width="13.875" style="82" customWidth="1"/>
    <col min="6147" max="6147" width="38.875" style="82" customWidth="1"/>
    <col min="6148" max="6148" width="13.875" style="82" customWidth="1"/>
    <col min="6149" max="6149" width="10.5" style="82" customWidth="1"/>
    <col min="6150" max="6150" width="9.5" style="82" bestFit="1" customWidth="1"/>
    <col min="6151" max="6400" width="9" style="82"/>
    <col min="6401" max="6401" width="38.875" style="82" customWidth="1"/>
    <col min="6402" max="6402" width="13.875" style="82" customWidth="1"/>
    <col min="6403" max="6403" width="38.875" style="82" customWidth="1"/>
    <col min="6404" max="6404" width="13.875" style="82" customWidth="1"/>
    <col min="6405" max="6405" width="10.5" style="82" customWidth="1"/>
    <col min="6406" max="6406" width="9.5" style="82" bestFit="1" customWidth="1"/>
    <col min="6407" max="6656" width="9" style="82"/>
    <col min="6657" max="6657" width="38.875" style="82" customWidth="1"/>
    <col min="6658" max="6658" width="13.875" style="82" customWidth="1"/>
    <col min="6659" max="6659" width="38.875" style="82" customWidth="1"/>
    <col min="6660" max="6660" width="13.875" style="82" customWidth="1"/>
    <col min="6661" max="6661" width="10.5" style="82" customWidth="1"/>
    <col min="6662" max="6662" width="9.5" style="82" bestFit="1" customWidth="1"/>
    <col min="6663" max="6912" width="9" style="82"/>
    <col min="6913" max="6913" width="38.875" style="82" customWidth="1"/>
    <col min="6914" max="6914" width="13.875" style="82" customWidth="1"/>
    <col min="6915" max="6915" width="38.875" style="82" customWidth="1"/>
    <col min="6916" max="6916" width="13.875" style="82" customWidth="1"/>
    <col min="6917" max="6917" width="10.5" style="82" customWidth="1"/>
    <col min="6918" max="6918" width="9.5" style="82" bestFit="1" customWidth="1"/>
    <col min="6919" max="7168" width="9" style="82"/>
    <col min="7169" max="7169" width="38.875" style="82" customWidth="1"/>
    <col min="7170" max="7170" width="13.875" style="82" customWidth="1"/>
    <col min="7171" max="7171" width="38.875" style="82" customWidth="1"/>
    <col min="7172" max="7172" width="13.875" style="82" customWidth="1"/>
    <col min="7173" max="7173" width="10.5" style="82" customWidth="1"/>
    <col min="7174" max="7174" width="9.5" style="82" bestFit="1" customWidth="1"/>
    <col min="7175" max="7424" width="9" style="82"/>
    <col min="7425" max="7425" width="38.875" style="82" customWidth="1"/>
    <col min="7426" max="7426" width="13.875" style="82" customWidth="1"/>
    <col min="7427" max="7427" width="38.875" style="82" customWidth="1"/>
    <col min="7428" max="7428" width="13.875" style="82" customWidth="1"/>
    <col min="7429" max="7429" width="10.5" style="82" customWidth="1"/>
    <col min="7430" max="7430" width="9.5" style="82" bestFit="1" customWidth="1"/>
    <col min="7431" max="7680" width="9" style="82"/>
    <col min="7681" max="7681" width="38.875" style="82" customWidth="1"/>
    <col min="7682" max="7682" width="13.875" style="82" customWidth="1"/>
    <col min="7683" max="7683" width="38.875" style="82" customWidth="1"/>
    <col min="7684" max="7684" width="13.875" style="82" customWidth="1"/>
    <col min="7685" max="7685" width="10.5" style="82" customWidth="1"/>
    <col min="7686" max="7686" width="9.5" style="82" bestFit="1" customWidth="1"/>
    <col min="7687" max="7936" width="9" style="82"/>
    <col min="7937" max="7937" width="38.875" style="82" customWidth="1"/>
    <col min="7938" max="7938" width="13.875" style="82" customWidth="1"/>
    <col min="7939" max="7939" width="38.875" style="82" customWidth="1"/>
    <col min="7940" max="7940" width="13.875" style="82" customWidth="1"/>
    <col min="7941" max="7941" width="10.5" style="82" customWidth="1"/>
    <col min="7942" max="7942" width="9.5" style="82" bestFit="1" customWidth="1"/>
    <col min="7943" max="8192" width="9" style="82"/>
    <col min="8193" max="8193" width="38.875" style="82" customWidth="1"/>
    <col min="8194" max="8194" width="13.875" style="82" customWidth="1"/>
    <col min="8195" max="8195" width="38.875" style="82" customWidth="1"/>
    <col min="8196" max="8196" width="13.875" style="82" customWidth="1"/>
    <col min="8197" max="8197" width="10.5" style="82" customWidth="1"/>
    <col min="8198" max="8198" width="9.5" style="82" bestFit="1" customWidth="1"/>
    <col min="8199" max="8448" width="9" style="82"/>
    <col min="8449" max="8449" width="38.875" style="82" customWidth="1"/>
    <col min="8450" max="8450" width="13.875" style="82" customWidth="1"/>
    <col min="8451" max="8451" width="38.875" style="82" customWidth="1"/>
    <col min="8452" max="8452" width="13.875" style="82" customWidth="1"/>
    <col min="8453" max="8453" width="10.5" style="82" customWidth="1"/>
    <col min="8454" max="8454" width="9.5" style="82" bestFit="1" customWidth="1"/>
    <col min="8455" max="8704" width="9" style="82"/>
    <col min="8705" max="8705" width="38.875" style="82" customWidth="1"/>
    <col min="8706" max="8706" width="13.875" style="82" customWidth="1"/>
    <col min="8707" max="8707" width="38.875" style="82" customWidth="1"/>
    <col min="8708" max="8708" width="13.875" style="82" customWidth="1"/>
    <col min="8709" max="8709" width="10.5" style="82" customWidth="1"/>
    <col min="8710" max="8710" width="9.5" style="82" bestFit="1" customWidth="1"/>
    <col min="8711" max="8960" width="9" style="82"/>
    <col min="8961" max="8961" width="38.875" style="82" customWidth="1"/>
    <col min="8962" max="8962" width="13.875" style="82" customWidth="1"/>
    <col min="8963" max="8963" width="38.875" style="82" customWidth="1"/>
    <col min="8964" max="8964" width="13.875" style="82" customWidth="1"/>
    <col min="8965" max="8965" width="10.5" style="82" customWidth="1"/>
    <col min="8966" max="8966" width="9.5" style="82" bestFit="1" customWidth="1"/>
    <col min="8967" max="9216" width="9" style="82"/>
    <col min="9217" max="9217" width="38.875" style="82" customWidth="1"/>
    <col min="9218" max="9218" width="13.875" style="82" customWidth="1"/>
    <col min="9219" max="9219" width="38.875" style="82" customWidth="1"/>
    <col min="9220" max="9220" width="13.875" style="82" customWidth="1"/>
    <col min="9221" max="9221" width="10.5" style="82" customWidth="1"/>
    <col min="9222" max="9222" width="9.5" style="82" bestFit="1" customWidth="1"/>
    <col min="9223" max="9472" width="9" style="82"/>
    <col min="9473" max="9473" width="38.875" style="82" customWidth="1"/>
    <col min="9474" max="9474" width="13.875" style="82" customWidth="1"/>
    <col min="9475" max="9475" width="38.875" style="82" customWidth="1"/>
    <col min="9476" max="9476" width="13.875" style="82" customWidth="1"/>
    <col min="9477" max="9477" width="10.5" style="82" customWidth="1"/>
    <col min="9478" max="9478" width="9.5" style="82" bestFit="1" customWidth="1"/>
    <col min="9479" max="9728" width="9" style="82"/>
    <col min="9729" max="9729" width="38.875" style="82" customWidth="1"/>
    <col min="9730" max="9730" width="13.875" style="82" customWidth="1"/>
    <col min="9731" max="9731" width="38.875" style="82" customWidth="1"/>
    <col min="9732" max="9732" width="13.875" style="82" customWidth="1"/>
    <col min="9733" max="9733" width="10.5" style="82" customWidth="1"/>
    <col min="9734" max="9734" width="9.5" style="82" bestFit="1" customWidth="1"/>
    <col min="9735" max="9984" width="9" style="82"/>
    <col min="9985" max="9985" width="38.875" style="82" customWidth="1"/>
    <col min="9986" max="9986" width="13.875" style="82" customWidth="1"/>
    <col min="9987" max="9987" width="38.875" style="82" customWidth="1"/>
    <col min="9988" max="9988" width="13.875" style="82" customWidth="1"/>
    <col min="9989" max="9989" width="10.5" style="82" customWidth="1"/>
    <col min="9990" max="9990" width="9.5" style="82" bestFit="1" customWidth="1"/>
    <col min="9991" max="10240" width="9" style="82"/>
    <col min="10241" max="10241" width="38.875" style="82" customWidth="1"/>
    <col min="10242" max="10242" width="13.875" style="82" customWidth="1"/>
    <col min="10243" max="10243" width="38.875" style="82" customWidth="1"/>
    <col min="10244" max="10244" width="13.875" style="82" customWidth="1"/>
    <col min="10245" max="10245" width="10.5" style="82" customWidth="1"/>
    <col min="10246" max="10246" width="9.5" style="82" bestFit="1" customWidth="1"/>
    <col min="10247" max="10496" width="9" style="82"/>
    <col min="10497" max="10497" width="38.875" style="82" customWidth="1"/>
    <col min="10498" max="10498" width="13.875" style="82" customWidth="1"/>
    <col min="10499" max="10499" width="38.875" style="82" customWidth="1"/>
    <col min="10500" max="10500" width="13.875" style="82" customWidth="1"/>
    <col min="10501" max="10501" width="10.5" style="82" customWidth="1"/>
    <col min="10502" max="10502" width="9.5" style="82" bestFit="1" customWidth="1"/>
    <col min="10503" max="10752" width="9" style="82"/>
    <col min="10753" max="10753" width="38.875" style="82" customWidth="1"/>
    <col min="10754" max="10754" width="13.875" style="82" customWidth="1"/>
    <col min="10755" max="10755" width="38.875" style="82" customWidth="1"/>
    <col min="10756" max="10756" width="13.875" style="82" customWidth="1"/>
    <col min="10757" max="10757" width="10.5" style="82" customWidth="1"/>
    <col min="10758" max="10758" width="9.5" style="82" bestFit="1" customWidth="1"/>
    <col min="10759" max="11008" width="9" style="82"/>
    <col min="11009" max="11009" width="38.875" style="82" customWidth="1"/>
    <col min="11010" max="11010" width="13.875" style="82" customWidth="1"/>
    <col min="11011" max="11011" width="38.875" style="82" customWidth="1"/>
    <col min="11012" max="11012" width="13.875" style="82" customWidth="1"/>
    <col min="11013" max="11013" width="10.5" style="82" customWidth="1"/>
    <col min="11014" max="11014" width="9.5" style="82" bestFit="1" customWidth="1"/>
    <col min="11015" max="11264" width="9" style="82"/>
    <col min="11265" max="11265" width="38.875" style="82" customWidth="1"/>
    <col min="11266" max="11266" width="13.875" style="82" customWidth="1"/>
    <col min="11267" max="11267" width="38.875" style="82" customWidth="1"/>
    <col min="11268" max="11268" width="13.875" style="82" customWidth="1"/>
    <col min="11269" max="11269" width="10.5" style="82" customWidth="1"/>
    <col min="11270" max="11270" width="9.5" style="82" bestFit="1" customWidth="1"/>
    <col min="11271" max="11520" width="9" style="82"/>
    <col min="11521" max="11521" width="38.875" style="82" customWidth="1"/>
    <col min="11522" max="11522" width="13.875" style="82" customWidth="1"/>
    <col min="11523" max="11523" width="38.875" style="82" customWidth="1"/>
    <col min="11524" max="11524" width="13.875" style="82" customWidth="1"/>
    <col min="11525" max="11525" width="10.5" style="82" customWidth="1"/>
    <col min="11526" max="11526" width="9.5" style="82" bestFit="1" customWidth="1"/>
    <col min="11527" max="11776" width="9" style="82"/>
    <col min="11777" max="11777" width="38.875" style="82" customWidth="1"/>
    <col min="11778" max="11778" width="13.875" style="82" customWidth="1"/>
    <col min="11779" max="11779" width="38.875" style="82" customWidth="1"/>
    <col min="11780" max="11780" width="13.875" style="82" customWidth="1"/>
    <col min="11781" max="11781" width="10.5" style="82" customWidth="1"/>
    <col min="11782" max="11782" width="9.5" style="82" bestFit="1" customWidth="1"/>
    <col min="11783" max="12032" width="9" style="82"/>
    <col min="12033" max="12033" width="38.875" style="82" customWidth="1"/>
    <col min="12034" max="12034" width="13.875" style="82" customWidth="1"/>
    <col min="12035" max="12035" width="38.875" style="82" customWidth="1"/>
    <col min="12036" max="12036" width="13.875" style="82" customWidth="1"/>
    <col min="12037" max="12037" width="10.5" style="82" customWidth="1"/>
    <col min="12038" max="12038" width="9.5" style="82" bestFit="1" customWidth="1"/>
    <col min="12039" max="12288" width="9" style="82"/>
    <col min="12289" max="12289" width="38.875" style="82" customWidth="1"/>
    <col min="12290" max="12290" width="13.875" style="82" customWidth="1"/>
    <col min="12291" max="12291" width="38.875" style="82" customWidth="1"/>
    <col min="12292" max="12292" width="13.875" style="82" customWidth="1"/>
    <col min="12293" max="12293" width="10.5" style="82" customWidth="1"/>
    <col min="12294" max="12294" width="9.5" style="82" bestFit="1" customWidth="1"/>
    <col min="12295" max="12544" width="9" style="82"/>
    <col min="12545" max="12545" width="38.875" style="82" customWidth="1"/>
    <col min="12546" max="12546" width="13.875" style="82" customWidth="1"/>
    <col min="12547" max="12547" width="38.875" style="82" customWidth="1"/>
    <col min="12548" max="12548" width="13.875" style="82" customWidth="1"/>
    <col min="12549" max="12549" width="10.5" style="82" customWidth="1"/>
    <col min="12550" max="12550" width="9.5" style="82" bestFit="1" customWidth="1"/>
    <col min="12551" max="12800" width="9" style="82"/>
    <col min="12801" max="12801" width="38.875" style="82" customWidth="1"/>
    <col min="12802" max="12802" width="13.875" style="82" customWidth="1"/>
    <col min="12803" max="12803" width="38.875" style="82" customWidth="1"/>
    <col min="12804" max="12804" width="13.875" style="82" customWidth="1"/>
    <col min="12805" max="12805" width="10.5" style="82" customWidth="1"/>
    <col min="12806" max="12806" width="9.5" style="82" bestFit="1" customWidth="1"/>
    <col min="12807" max="13056" width="9" style="82"/>
    <col min="13057" max="13057" width="38.875" style="82" customWidth="1"/>
    <col min="13058" max="13058" width="13.875" style="82" customWidth="1"/>
    <col min="13059" max="13059" width="38.875" style="82" customWidth="1"/>
    <col min="13060" max="13060" width="13.875" style="82" customWidth="1"/>
    <col min="13061" max="13061" width="10.5" style="82" customWidth="1"/>
    <col min="13062" max="13062" width="9.5" style="82" bestFit="1" customWidth="1"/>
    <col min="13063" max="13312" width="9" style="82"/>
    <col min="13313" max="13313" width="38.875" style="82" customWidth="1"/>
    <col min="13314" max="13314" width="13.875" style="82" customWidth="1"/>
    <col min="13315" max="13315" width="38.875" style="82" customWidth="1"/>
    <col min="13316" max="13316" width="13.875" style="82" customWidth="1"/>
    <col min="13317" max="13317" width="10.5" style="82" customWidth="1"/>
    <col min="13318" max="13318" width="9.5" style="82" bestFit="1" customWidth="1"/>
    <col min="13319" max="13568" width="9" style="82"/>
    <col min="13569" max="13569" width="38.875" style="82" customWidth="1"/>
    <col min="13570" max="13570" width="13.875" style="82" customWidth="1"/>
    <col min="13571" max="13571" width="38.875" style="82" customWidth="1"/>
    <col min="13572" max="13572" width="13.875" style="82" customWidth="1"/>
    <col min="13573" max="13573" width="10.5" style="82" customWidth="1"/>
    <col min="13574" max="13574" width="9.5" style="82" bestFit="1" customWidth="1"/>
    <col min="13575" max="13824" width="9" style="82"/>
    <col min="13825" max="13825" width="38.875" style="82" customWidth="1"/>
    <col min="13826" max="13826" width="13.875" style="82" customWidth="1"/>
    <col min="13827" max="13827" width="38.875" style="82" customWidth="1"/>
    <col min="13828" max="13828" width="13.875" style="82" customWidth="1"/>
    <col min="13829" max="13829" width="10.5" style="82" customWidth="1"/>
    <col min="13830" max="13830" width="9.5" style="82" bestFit="1" customWidth="1"/>
    <col min="13831" max="14080" width="9" style="82"/>
    <col min="14081" max="14081" width="38.875" style="82" customWidth="1"/>
    <col min="14082" max="14082" width="13.875" style="82" customWidth="1"/>
    <col min="14083" max="14083" width="38.875" style="82" customWidth="1"/>
    <col min="14084" max="14084" width="13.875" style="82" customWidth="1"/>
    <col min="14085" max="14085" width="10.5" style="82" customWidth="1"/>
    <col min="14086" max="14086" width="9.5" style="82" bestFit="1" customWidth="1"/>
    <col min="14087" max="14336" width="9" style="82"/>
    <col min="14337" max="14337" width="38.875" style="82" customWidth="1"/>
    <col min="14338" max="14338" width="13.875" style="82" customWidth="1"/>
    <col min="14339" max="14339" width="38.875" style="82" customWidth="1"/>
    <col min="14340" max="14340" width="13.875" style="82" customWidth="1"/>
    <col min="14341" max="14341" width="10.5" style="82" customWidth="1"/>
    <col min="14342" max="14342" width="9.5" style="82" bestFit="1" customWidth="1"/>
    <col min="14343" max="14592" width="9" style="82"/>
    <col min="14593" max="14593" width="38.875" style="82" customWidth="1"/>
    <col min="14594" max="14594" width="13.875" style="82" customWidth="1"/>
    <col min="14595" max="14595" width="38.875" style="82" customWidth="1"/>
    <col min="14596" max="14596" width="13.875" style="82" customWidth="1"/>
    <col min="14597" max="14597" width="10.5" style="82" customWidth="1"/>
    <col min="14598" max="14598" width="9.5" style="82" bestFit="1" customWidth="1"/>
    <col min="14599" max="14848" width="9" style="82"/>
    <col min="14849" max="14849" width="38.875" style="82" customWidth="1"/>
    <col min="14850" max="14850" width="13.875" style="82" customWidth="1"/>
    <col min="14851" max="14851" width="38.875" style="82" customWidth="1"/>
    <col min="14852" max="14852" width="13.875" style="82" customWidth="1"/>
    <col min="14853" max="14853" width="10.5" style="82" customWidth="1"/>
    <col min="14854" max="14854" width="9.5" style="82" bestFit="1" customWidth="1"/>
    <col min="14855" max="15104" width="9" style="82"/>
    <col min="15105" max="15105" width="38.875" style="82" customWidth="1"/>
    <col min="15106" max="15106" width="13.875" style="82" customWidth="1"/>
    <col min="15107" max="15107" width="38.875" style="82" customWidth="1"/>
    <col min="15108" max="15108" width="13.875" style="82" customWidth="1"/>
    <col min="15109" max="15109" width="10.5" style="82" customWidth="1"/>
    <col min="15110" max="15110" width="9.5" style="82" bestFit="1" customWidth="1"/>
    <col min="15111" max="15360" width="9" style="82"/>
    <col min="15361" max="15361" width="38.875" style="82" customWidth="1"/>
    <col min="15362" max="15362" width="13.875" style="82" customWidth="1"/>
    <col min="15363" max="15363" width="38.875" style="82" customWidth="1"/>
    <col min="15364" max="15364" width="13.875" style="82" customWidth="1"/>
    <col min="15365" max="15365" width="10.5" style="82" customWidth="1"/>
    <col min="15366" max="15366" width="9.5" style="82" bestFit="1" customWidth="1"/>
    <col min="15367" max="15616" width="9" style="82"/>
    <col min="15617" max="15617" width="38.875" style="82" customWidth="1"/>
    <col min="15618" max="15618" width="13.875" style="82" customWidth="1"/>
    <col min="15619" max="15619" width="38.875" style="82" customWidth="1"/>
    <col min="15620" max="15620" width="13.875" style="82" customWidth="1"/>
    <col min="15621" max="15621" width="10.5" style="82" customWidth="1"/>
    <col min="15622" max="15622" width="9.5" style="82" bestFit="1" customWidth="1"/>
    <col min="15623" max="15872" width="9" style="82"/>
    <col min="15873" max="15873" width="38.875" style="82" customWidth="1"/>
    <col min="15874" max="15874" width="13.875" style="82" customWidth="1"/>
    <col min="15875" max="15875" width="38.875" style="82" customWidth="1"/>
    <col min="15876" max="15876" width="13.875" style="82" customWidth="1"/>
    <col min="15877" max="15877" width="10.5" style="82" customWidth="1"/>
    <col min="15878" max="15878" width="9.5" style="82" bestFit="1" customWidth="1"/>
    <col min="15879" max="16128" width="9" style="82"/>
    <col min="16129" max="16129" width="38.875" style="82" customWidth="1"/>
    <col min="16130" max="16130" width="13.875" style="82" customWidth="1"/>
    <col min="16131" max="16131" width="38.875" style="82" customWidth="1"/>
    <col min="16132" max="16132" width="13.875" style="82" customWidth="1"/>
    <col min="16133" max="16133" width="10.5" style="82" customWidth="1"/>
    <col min="16134" max="16134" width="9.5" style="82" bestFit="1" customWidth="1"/>
    <col min="16135" max="16384" width="9" style="82"/>
  </cols>
  <sheetData>
    <row r="1" spans="1:4" x14ac:dyDescent="0.25">
      <c r="A1" s="138" t="s">
        <v>198</v>
      </c>
      <c r="B1" s="139"/>
      <c r="C1" s="139"/>
      <c r="D1" s="140"/>
    </row>
    <row r="2" spans="1:4" ht="30.75" customHeight="1" x14ac:dyDescent="0.25">
      <c r="A2" s="150" t="s">
        <v>218</v>
      </c>
      <c r="B2" s="151"/>
      <c r="C2" s="151"/>
      <c r="D2" s="152"/>
    </row>
    <row r="3" spans="1:4" ht="9" customHeight="1" x14ac:dyDescent="0.25">
      <c r="A3" s="12"/>
      <c r="C3" s="14"/>
      <c r="D3" s="15"/>
    </row>
    <row r="4" spans="1:4" ht="20.25" customHeight="1" x14ac:dyDescent="0.25">
      <c r="A4" s="153" t="s">
        <v>199</v>
      </c>
      <c r="B4" s="154"/>
      <c r="C4" s="154"/>
      <c r="D4" s="155"/>
    </row>
    <row r="5" spans="1:4" ht="9" customHeight="1" x14ac:dyDescent="0.25">
      <c r="A5" s="83"/>
      <c r="B5" s="84"/>
      <c r="C5" s="84"/>
      <c r="D5" s="85"/>
    </row>
    <row r="6" spans="1:4" s="86" customFormat="1" ht="20.25" customHeight="1" x14ac:dyDescent="0.25">
      <c r="A6" s="156" t="s">
        <v>191</v>
      </c>
      <c r="B6" s="157"/>
      <c r="C6" s="156" t="s">
        <v>192</v>
      </c>
      <c r="D6" s="157"/>
    </row>
    <row r="7" spans="1:4" ht="20.25" customHeight="1" x14ac:dyDescent="0.25">
      <c r="A7" s="87" t="s">
        <v>2</v>
      </c>
      <c r="B7" s="88" t="s">
        <v>193</v>
      </c>
      <c r="C7" s="87" t="s">
        <v>2</v>
      </c>
      <c r="D7" s="88" t="s">
        <v>193</v>
      </c>
    </row>
    <row r="8" spans="1:4" ht="30.75" customHeight="1" x14ac:dyDescent="0.25">
      <c r="A8" s="89" t="s">
        <v>200</v>
      </c>
      <c r="B8" s="90">
        <v>500</v>
      </c>
      <c r="C8" s="89" t="s">
        <v>212</v>
      </c>
      <c r="D8" s="90">
        <f>550+810</f>
        <v>1360</v>
      </c>
    </row>
    <row r="9" spans="1:4" ht="30.75" customHeight="1" x14ac:dyDescent="0.25">
      <c r="A9" s="89" t="s">
        <v>211</v>
      </c>
      <c r="B9" s="90">
        <v>500</v>
      </c>
      <c r="C9" s="89" t="s">
        <v>213</v>
      </c>
      <c r="D9" s="90">
        <f>121+744</f>
        <v>865</v>
      </c>
    </row>
    <row r="10" spans="1:4" ht="30.75" customHeight="1" x14ac:dyDescent="0.25">
      <c r="A10" s="89" t="s">
        <v>203</v>
      </c>
      <c r="B10" s="90">
        <v>65</v>
      </c>
      <c r="C10" s="89" t="s">
        <v>214</v>
      </c>
      <c r="D10" s="90">
        <v>320</v>
      </c>
    </row>
    <row r="11" spans="1:4" ht="30.75" customHeight="1" x14ac:dyDescent="0.25">
      <c r="A11" s="89" t="s">
        <v>204</v>
      </c>
      <c r="B11" s="90">
        <v>300</v>
      </c>
      <c r="C11" s="89" t="s">
        <v>215</v>
      </c>
      <c r="D11" s="90">
        <v>410</v>
      </c>
    </row>
    <row r="12" spans="1:4" ht="30.75" customHeight="1" x14ac:dyDescent="0.25">
      <c r="A12" s="89" t="s">
        <v>195</v>
      </c>
      <c r="B12" s="90">
        <v>16390</v>
      </c>
      <c r="C12" s="89" t="s">
        <v>216</v>
      </c>
      <c r="D12" s="90">
        <v>6000</v>
      </c>
    </row>
    <row r="13" spans="1:4" ht="30.75" customHeight="1" x14ac:dyDescent="0.25">
      <c r="A13" s="89"/>
      <c r="B13" s="90"/>
      <c r="C13" s="89" t="s">
        <v>217</v>
      </c>
      <c r="D13" s="91">
        <v>2000</v>
      </c>
    </row>
    <row r="14" spans="1:4" ht="30.75" customHeight="1" thickBot="1" x14ac:dyDescent="0.3">
      <c r="A14" s="89"/>
      <c r="B14" s="92"/>
      <c r="C14" s="89" t="s">
        <v>209</v>
      </c>
      <c r="D14" s="90">
        <v>8450</v>
      </c>
    </row>
    <row r="15" spans="1:4" ht="30.75" customHeight="1" thickTop="1" x14ac:dyDescent="0.25">
      <c r="A15" s="87" t="s">
        <v>196</v>
      </c>
      <c r="B15" s="93">
        <f>SUM(B8:B14)</f>
        <v>17755</v>
      </c>
      <c r="C15" s="87"/>
      <c r="D15" s="94"/>
    </row>
    <row r="16" spans="1:4" ht="30.75" customHeight="1" thickBot="1" x14ac:dyDescent="0.3">
      <c r="A16" s="89" t="s">
        <v>280</v>
      </c>
      <c r="B16" s="92">
        <v>1650</v>
      </c>
      <c r="C16" s="89"/>
      <c r="D16" s="92"/>
    </row>
    <row r="17" spans="1:4" ht="30.75" customHeight="1" thickTop="1" x14ac:dyDescent="0.25">
      <c r="A17" s="87" t="s">
        <v>197</v>
      </c>
      <c r="B17" s="93">
        <f>SUM(B15:B16)</f>
        <v>19405</v>
      </c>
      <c r="C17" s="87" t="s">
        <v>194</v>
      </c>
      <c r="D17" s="93">
        <f>SUM(D8:D16)</f>
        <v>19405</v>
      </c>
    </row>
    <row r="18" spans="1:4" ht="53.25" customHeight="1" x14ac:dyDescent="0.3">
      <c r="A18" s="95" t="s">
        <v>210</v>
      </c>
      <c r="B18" s="96"/>
      <c r="C18" s="97"/>
      <c r="D18" s="98"/>
    </row>
    <row r="19" spans="1:4" ht="39.75" customHeight="1" x14ac:dyDescent="0.25">
      <c r="A19" s="144" t="s">
        <v>270</v>
      </c>
      <c r="B19" s="145"/>
      <c r="C19" s="145"/>
      <c r="D19" s="146"/>
    </row>
    <row r="20" spans="1:4" ht="39.75" customHeight="1" x14ac:dyDescent="0.25">
      <c r="A20" s="147" t="s">
        <v>269</v>
      </c>
      <c r="B20" s="148"/>
      <c r="C20" s="148"/>
      <c r="D20" s="149"/>
    </row>
    <row r="21" spans="1:4" ht="39.75" customHeight="1" x14ac:dyDescent="0.25">
      <c r="A21" s="147" t="s">
        <v>283</v>
      </c>
      <c r="B21" s="148"/>
      <c r="C21" s="148"/>
      <c r="D21" s="149"/>
    </row>
    <row r="22" spans="1:4" ht="39.75" customHeight="1" x14ac:dyDescent="0.25">
      <c r="A22" s="144" t="s">
        <v>271</v>
      </c>
      <c r="B22" s="145"/>
      <c r="C22" s="145"/>
      <c r="D22" s="146"/>
    </row>
    <row r="23" spans="1:4" ht="39.75" customHeight="1" x14ac:dyDescent="0.25">
      <c r="A23" s="144" t="s">
        <v>272</v>
      </c>
      <c r="B23" s="145"/>
      <c r="C23" s="145"/>
      <c r="D23" s="146"/>
    </row>
    <row r="24" spans="1:4" ht="39.75" customHeight="1" x14ac:dyDescent="0.25">
      <c r="A24" s="144" t="s">
        <v>273</v>
      </c>
      <c r="B24" s="145"/>
      <c r="C24" s="145"/>
      <c r="D24" s="146"/>
    </row>
    <row r="25" spans="1:4" ht="39.75" customHeight="1" x14ac:dyDescent="0.25">
      <c r="A25" s="144" t="s">
        <v>274</v>
      </c>
      <c r="B25" s="145"/>
      <c r="C25" s="145"/>
      <c r="D25" s="146"/>
    </row>
    <row r="26" spans="1:4" ht="39.75" customHeight="1" x14ac:dyDescent="0.25">
      <c r="A26" s="141" t="s">
        <v>281</v>
      </c>
      <c r="B26" s="142"/>
      <c r="C26" s="142"/>
      <c r="D26" s="143"/>
    </row>
    <row r="27" spans="1:4" x14ac:dyDescent="0.25">
      <c r="B27" s="99"/>
      <c r="D27" s="99"/>
    </row>
    <row r="28" spans="1:4" x14ac:dyDescent="0.25">
      <c r="B28" s="99"/>
      <c r="D28" s="99"/>
    </row>
    <row r="29" spans="1:4" x14ac:dyDescent="0.25">
      <c r="B29" s="99"/>
      <c r="D29" s="99"/>
    </row>
    <row r="30" spans="1:4" x14ac:dyDescent="0.25">
      <c r="B30" s="99"/>
      <c r="D30" s="99"/>
    </row>
    <row r="31" spans="1:4" x14ac:dyDescent="0.25">
      <c r="B31" s="99"/>
      <c r="D31" s="99"/>
    </row>
    <row r="32" spans="1:4" x14ac:dyDescent="0.25">
      <c r="B32" s="99"/>
      <c r="D32" s="99"/>
    </row>
    <row r="33" spans="2:4" x14ac:dyDescent="0.25">
      <c r="B33" s="99"/>
      <c r="D33" s="99"/>
    </row>
    <row r="34" spans="2:4" x14ac:dyDescent="0.25">
      <c r="B34" s="99"/>
      <c r="D34" s="99"/>
    </row>
    <row r="35" spans="2:4" x14ac:dyDescent="0.25">
      <c r="B35" s="99"/>
      <c r="D35" s="99"/>
    </row>
    <row r="36" spans="2:4" x14ac:dyDescent="0.25">
      <c r="B36" s="99"/>
      <c r="D36" s="99"/>
    </row>
    <row r="37" spans="2:4" x14ac:dyDescent="0.25">
      <c r="B37" s="99"/>
      <c r="D37" s="99"/>
    </row>
    <row r="38" spans="2:4" x14ac:dyDescent="0.25">
      <c r="B38" s="99"/>
      <c r="D38" s="99"/>
    </row>
    <row r="39" spans="2:4" x14ac:dyDescent="0.25">
      <c r="B39" s="99"/>
      <c r="D39" s="99"/>
    </row>
    <row r="40" spans="2:4" x14ac:dyDescent="0.25">
      <c r="B40" s="99"/>
      <c r="D40" s="99"/>
    </row>
    <row r="41" spans="2:4" x14ac:dyDescent="0.25">
      <c r="B41" s="99"/>
      <c r="D41" s="99"/>
    </row>
    <row r="42" spans="2:4" x14ac:dyDescent="0.25">
      <c r="B42" s="99"/>
      <c r="D42" s="99"/>
    </row>
    <row r="43" spans="2:4" x14ac:dyDescent="0.25">
      <c r="B43" s="99"/>
      <c r="D43" s="99"/>
    </row>
    <row r="44" spans="2:4" x14ac:dyDescent="0.25">
      <c r="B44" s="99"/>
      <c r="D44" s="99"/>
    </row>
    <row r="45" spans="2:4" x14ac:dyDescent="0.25">
      <c r="B45" s="99"/>
      <c r="D45" s="99"/>
    </row>
    <row r="46" spans="2:4" x14ac:dyDescent="0.25">
      <c r="B46" s="99"/>
      <c r="D46" s="99"/>
    </row>
    <row r="47" spans="2:4" x14ac:dyDescent="0.25">
      <c r="B47" s="99"/>
      <c r="D47" s="99"/>
    </row>
    <row r="48" spans="2:4" x14ac:dyDescent="0.25">
      <c r="B48" s="99"/>
      <c r="D48" s="99"/>
    </row>
    <row r="49" spans="2:4" x14ac:dyDescent="0.25">
      <c r="B49" s="99"/>
      <c r="D49" s="99"/>
    </row>
    <row r="50" spans="2:4" x14ac:dyDescent="0.25">
      <c r="B50" s="99"/>
      <c r="D50" s="99"/>
    </row>
    <row r="51" spans="2:4" x14ac:dyDescent="0.25">
      <c r="B51" s="99"/>
      <c r="D51" s="99"/>
    </row>
    <row r="52" spans="2:4" x14ac:dyDescent="0.25">
      <c r="B52" s="99"/>
      <c r="D52" s="99"/>
    </row>
    <row r="53" spans="2:4" x14ac:dyDescent="0.25">
      <c r="B53" s="99"/>
      <c r="D53" s="99"/>
    </row>
    <row r="54" spans="2:4" x14ac:dyDescent="0.25">
      <c r="B54" s="99"/>
      <c r="D54" s="99"/>
    </row>
    <row r="55" spans="2:4" x14ac:dyDescent="0.25">
      <c r="B55" s="99"/>
      <c r="D55" s="99"/>
    </row>
    <row r="56" spans="2:4" x14ac:dyDescent="0.25">
      <c r="B56" s="99"/>
      <c r="D56" s="99"/>
    </row>
    <row r="57" spans="2:4" x14ac:dyDescent="0.25">
      <c r="B57" s="99"/>
      <c r="D57" s="99"/>
    </row>
    <row r="58" spans="2:4" x14ac:dyDescent="0.25">
      <c r="B58" s="99"/>
      <c r="D58" s="99"/>
    </row>
    <row r="59" spans="2:4" x14ac:dyDescent="0.25">
      <c r="B59" s="99"/>
      <c r="D59" s="99"/>
    </row>
    <row r="60" spans="2:4" x14ac:dyDescent="0.25">
      <c r="B60" s="99"/>
      <c r="D60" s="99"/>
    </row>
    <row r="61" spans="2:4" x14ac:dyDescent="0.25">
      <c r="B61" s="99"/>
      <c r="D61" s="99"/>
    </row>
    <row r="62" spans="2:4" x14ac:dyDescent="0.25">
      <c r="B62" s="99"/>
      <c r="D62" s="99"/>
    </row>
    <row r="63" spans="2:4" x14ac:dyDescent="0.25">
      <c r="B63" s="99"/>
      <c r="D63" s="99"/>
    </row>
    <row r="64" spans="2:4" x14ac:dyDescent="0.25">
      <c r="B64" s="99"/>
      <c r="D64" s="99"/>
    </row>
    <row r="65" spans="2:4" x14ac:dyDescent="0.25">
      <c r="B65" s="99"/>
      <c r="D65" s="99"/>
    </row>
    <row r="66" spans="2:4" x14ac:dyDescent="0.25">
      <c r="B66" s="99"/>
      <c r="D66" s="99"/>
    </row>
    <row r="67" spans="2:4" x14ac:dyDescent="0.25">
      <c r="B67" s="99"/>
      <c r="D67" s="99"/>
    </row>
    <row r="68" spans="2:4" x14ac:dyDescent="0.25">
      <c r="B68" s="99"/>
      <c r="D68" s="99"/>
    </row>
    <row r="69" spans="2:4" x14ac:dyDescent="0.25">
      <c r="B69" s="99"/>
      <c r="D69" s="99"/>
    </row>
    <row r="70" spans="2:4" x14ac:dyDescent="0.25">
      <c r="B70" s="99"/>
      <c r="D70" s="99"/>
    </row>
    <row r="71" spans="2:4" x14ac:dyDescent="0.25">
      <c r="B71" s="99"/>
      <c r="D71" s="99"/>
    </row>
    <row r="72" spans="2:4" x14ac:dyDescent="0.25">
      <c r="B72" s="99"/>
      <c r="D72" s="99"/>
    </row>
    <row r="73" spans="2:4" x14ac:dyDescent="0.25">
      <c r="B73" s="99"/>
      <c r="D73" s="99"/>
    </row>
    <row r="74" spans="2:4" x14ac:dyDescent="0.25">
      <c r="B74" s="99"/>
      <c r="D74" s="99"/>
    </row>
    <row r="75" spans="2:4" x14ac:dyDescent="0.25">
      <c r="B75" s="99"/>
      <c r="D75" s="99"/>
    </row>
    <row r="76" spans="2:4" x14ac:dyDescent="0.25">
      <c r="B76" s="99"/>
      <c r="D76" s="99"/>
    </row>
    <row r="77" spans="2:4" x14ac:dyDescent="0.25">
      <c r="B77" s="99"/>
      <c r="D77" s="99"/>
    </row>
    <row r="78" spans="2:4" x14ac:dyDescent="0.25">
      <c r="B78" s="99"/>
      <c r="D78" s="99"/>
    </row>
    <row r="79" spans="2:4" x14ac:dyDescent="0.25">
      <c r="B79" s="99"/>
      <c r="D79" s="99"/>
    </row>
    <row r="80" spans="2:4" x14ac:dyDescent="0.25">
      <c r="B80" s="99"/>
      <c r="D80" s="99"/>
    </row>
    <row r="81" spans="2:4" x14ac:dyDescent="0.25">
      <c r="B81" s="99"/>
      <c r="D81" s="99"/>
    </row>
    <row r="82" spans="2:4" x14ac:dyDescent="0.25">
      <c r="B82" s="99"/>
      <c r="D82" s="99"/>
    </row>
    <row r="83" spans="2:4" x14ac:dyDescent="0.25">
      <c r="B83" s="99"/>
      <c r="D83" s="99"/>
    </row>
    <row r="84" spans="2:4" x14ac:dyDescent="0.25">
      <c r="B84" s="99"/>
      <c r="D84" s="99"/>
    </row>
    <row r="85" spans="2:4" x14ac:dyDescent="0.25">
      <c r="B85" s="99"/>
      <c r="D85" s="99"/>
    </row>
    <row r="86" spans="2:4" x14ac:dyDescent="0.25">
      <c r="B86" s="99"/>
      <c r="D86" s="99"/>
    </row>
    <row r="87" spans="2:4" x14ac:dyDescent="0.25">
      <c r="B87" s="99"/>
      <c r="D87" s="99"/>
    </row>
    <row r="88" spans="2:4" x14ac:dyDescent="0.25">
      <c r="B88" s="99"/>
      <c r="D88" s="99"/>
    </row>
    <row r="89" spans="2:4" x14ac:dyDescent="0.25">
      <c r="B89" s="99"/>
      <c r="D89" s="99"/>
    </row>
    <row r="90" spans="2:4" x14ac:dyDescent="0.25">
      <c r="B90" s="99"/>
      <c r="D90" s="99"/>
    </row>
    <row r="91" spans="2:4" x14ac:dyDescent="0.25">
      <c r="B91" s="99"/>
      <c r="D91" s="99"/>
    </row>
    <row r="92" spans="2:4" x14ac:dyDescent="0.25">
      <c r="B92" s="99"/>
      <c r="D92" s="99"/>
    </row>
    <row r="93" spans="2:4" x14ac:dyDescent="0.25">
      <c r="B93" s="99"/>
      <c r="D93" s="99"/>
    </row>
    <row r="94" spans="2:4" x14ac:dyDescent="0.25">
      <c r="B94" s="99"/>
      <c r="D94" s="99"/>
    </row>
    <row r="95" spans="2:4" x14ac:dyDescent="0.25">
      <c r="B95" s="99"/>
      <c r="D95" s="99"/>
    </row>
    <row r="96" spans="2:4" x14ac:dyDescent="0.25">
      <c r="B96" s="99"/>
      <c r="D96" s="99"/>
    </row>
    <row r="97" spans="2:4" x14ac:dyDescent="0.25">
      <c r="B97" s="99"/>
      <c r="D97" s="99"/>
    </row>
    <row r="98" spans="2:4" x14ac:dyDescent="0.25">
      <c r="B98" s="99"/>
      <c r="D98" s="99"/>
    </row>
    <row r="99" spans="2:4" x14ac:dyDescent="0.25">
      <c r="B99" s="99"/>
      <c r="D99" s="99"/>
    </row>
    <row r="100" spans="2:4" x14ac:dyDescent="0.25">
      <c r="B100" s="99"/>
      <c r="D100" s="99"/>
    </row>
    <row r="101" spans="2:4" x14ac:dyDescent="0.25">
      <c r="B101" s="99"/>
      <c r="D101" s="99"/>
    </row>
    <row r="102" spans="2:4" x14ac:dyDescent="0.25">
      <c r="B102" s="99"/>
      <c r="D102" s="99"/>
    </row>
    <row r="103" spans="2:4" x14ac:dyDescent="0.25">
      <c r="B103" s="99"/>
      <c r="D103" s="99"/>
    </row>
    <row r="104" spans="2:4" x14ac:dyDescent="0.25">
      <c r="B104" s="99"/>
      <c r="D104" s="99"/>
    </row>
    <row r="105" spans="2:4" x14ac:dyDescent="0.25">
      <c r="B105" s="99"/>
      <c r="D105" s="99"/>
    </row>
    <row r="106" spans="2:4" x14ac:dyDescent="0.25">
      <c r="B106" s="99"/>
      <c r="D106" s="99"/>
    </row>
    <row r="107" spans="2:4" x14ac:dyDescent="0.25">
      <c r="B107" s="99"/>
      <c r="D107" s="99"/>
    </row>
    <row r="108" spans="2:4" x14ac:dyDescent="0.25">
      <c r="B108" s="99"/>
      <c r="D108" s="99"/>
    </row>
    <row r="109" spans="2:4" x14ac:dyDescent="0.25">
      <c r="B109" s="99"/>
      <c r="D109" s="99"/>
    </row>
    <row r="110" spans="2:4" x14ac:dyDescent="0.25">
      <c r="B110" s="99"/>
      <c r="D110" s="99"/>
    </row>
    <row r="111" spans="2:4" x14ac:dyDescent="0.25">
      <c r="B111" s="99"/>
      <c r="D111" s="99"/>
    </row>
    <row r="112" spans="2:4" x14ac:dyDescent="0.25">
      <c r="B112" s="99"/>
      <c r="D112" s="99"/>
    </row>
    <row r="113" spans="2:4" x14ac:dyDescent="0.25">
      <c r="B113" s="99"/>
      <c r="D113" s="99"/>
    </row>
    <row r="114" spans="2:4" x14ac:dyDescent="0.25">
      <c r="B114" s="99"/>
      <c r="D114" s="99"/>
    </row>
    <row r="115" spans="2:4" x14ac:dyDescent="0.25">
      <c r="B115" s="99"/>
      <c r="D115" s="99"/>
    </row>
    <row r="116" spans="2:4" x14ac:dyDescent="0.25">
      <c r="B116" s="99"/>
      <c r="D116" s="99"/>
    </row>
    <row r="117" spans="2:4" x14ac:dyDescent="0.25">
      <c r="B117" s="99"/>
      <c r="D117" s="99"/>
    </row>
    <row r="118" spans="2:4" x14ac:dyDescent="0.25">
      <c r="B118" s="99"/>
      <c r="D118" s="99"/>
    </row>
    <row r="119" spans="2:4" x14ac:dyDescent="0.25">
      <c r="B119" s="99"/>
      <c r="D119" s="99"/>
    </row>
    <row r="120" spans="2:4" x14ac:dyDescent="0.25">
      <c r="B120" s="99"/>
      <c r="D120" s="99"/>
    </row>
    <row r="121" spans="2:4" x14ac:dyDescent="0.25">
      <c r="B121" s="99"/>
      <c r="D121" s="99"/>
    </row>
    <row r="122" spans="2:4" x14ac:dyDescent="0.25">
      <c r="B122" s="99"/>
      <c r="D122" s="99"/>
    </row>
    <row r="123" spans="2:4" x14ac:dyDescent="0.25">
      <c r="B123" s="99"/>
      <c r="D123" s="99"/>
    </row>
    <row r="124" spans="2:4" x14ac:dyDescent="0.25">
      <c r="B124" s="99"/>
      <c r="D124" s="99"/>
    </row>
    <row r="125" spans="2:4" x14ac:dyDescent="0.25">
      <c r="B125" s="99"/>
      <c r="D125" s="99"/>
    </row>
    <row r="126" spans="2:4" x14ac:dyDescent="0.25">
      <c r="B126" s="99"/>
      <c r="D126" s="99"/>
    </row>
    <row r="127" spans="2:4" x14ac:dyDescent="0.25">
      <c r="B127" s="99"/>
      <c r="D127" s="99"/>
    </row>
    <row r="128" spans="2:4" x14ac:dyDescent="0.25">
      <c r="B128" s="99"/>
      <c r="D128" s="99"/>
    </row>
    <row r="129" spans="2:4" x14ac:dyDescent="0.25">
      <c r="B129" s="99"/>
      <c r="D129" s="99"/>
    </row>
    <row r="130" spans="2:4" x14ac:dyDescent="0.25">
      <c r="B130" s="99"/>
      <c r="D130" s="99"/>
    </row>
    <row r="131" spans="2:4" x14ac:dyDescent="0.25">
      <c r="B131" s="99"/>
      <c r="D131" s="99"/>
    </row>
    <row r="132" spans="2:4" x14ac:dyDescent="0.25">
      <c r="B132" s="99"/>
      <c r="D132" s="99"/>
    </row>
    <row r="133" spans="2:4" x14ac:dyDescent="0.25">
      <c r="B133" s="99"/>
      <c r="D133" s="99"/>
    </row>
    <row r="134" spans="2:4" x14ac:dyDescent="0.25">
      <c r="B134" s="99"/>
      <c r="D134" s="99"/>
    </row>
    <row r="135" spans="2:4" x14ac:dyDescent="0.25">
      <c r="B135" s="99"/>
      <c r="D135" s="99"/>
    </row>
    <row r="136" spans="2:4" x14ac:dyDescent="0.25">
      <c r="B136" s="99"/>
      <c r="D136" s="99"/>
    </row>
    <row r="137" spans="2:4" x14ac:dyDescent="0.25">
      <c r="B137" s="99"/>
      <c r="D137" s="99"/>
    </row>
  </sheetData>
  <mergeCells count="13">
    <mergeCell ref="A1:D1"/>
    <mergeCell ref="A26:D26"/>
    <mergeCell ref="A25:D25"/>
    <mergeCell ref="A20:D20"/>
    <mergeCell ref="A21:D21"/>
    <mergeCell ref="A19:D19"/>
    <mergeCell ref="A22:D22"/>
    <mergeCell ref="A23:D23"/>
    <mergeCell ref="A24:D24"/>
    <mergeCell ref="A2:D2"/>
    <mergeCell ref="A4:D4"/>
    <mergeCell ref="A6:B6"/>
    <mergeCell ref="C6:D6"/>
  </mergeCells>
  <printOptions horizontalCentered="1"/>
  <pageMargins left="0.39370078740157483" right="0.39370078740157483" top="0.59055118110236227" bottom="0.39370078740157483" header="0.15748031496062992" footer="2.75590551181102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7"/>
  <sheetViews>
    <sheetView tabSelected="1" zoomScale="120" zoomScaleNormal="120" workbookViewId="0">
      <pane ySplit="4" topLeftCell="A5" activePane="bottomLeft" state="frozenSplit"/>
      <selection pane="bottomLeft" activeCell="J2" sqref="J2:L2"/>
    </sheetView>
  </sheetViews>
  <sheetFormatPr defaultRowHeight="15.75" x14ac:dyDescent="0.25"/>
  <cols>
    <col min="1" max="1" width="4.875" style="2" customWidth="1"/>
    <col min="2" max="2" width="11.5" style="2" customWidth="1"/>
    <col min="3" max="3" width="42.125" style="4" customWidth="1"/>
    <col min="4" max="4" width="12.5" style="124" customWidth="1"/>
    <col min="5" max="5" width="7.25" style="124" customWidth="1"/>
    <col min="6" max="6" width="12" style="124" customWidth="1"/>
    <col min="7" max="7" width="10.375" style="124" customWidth="1"/>
    <col min="8" max="8" width="8.875" style="124" customWidth="1"/>
    <col min="9" max="9" width="6.125" style="124" customWidth="1"/>
    <col min="10" max="18" width="12.375" style="124" customWidth="1"/>
    <col min="19" max="19" width="34.625" style="124" customWidth="1"/>
    <col min="20" max="16384" width="9" style="124"/>
  </cols>
  <sheetData>
    <row r="1" spans="1:19" ht="24" customHeight="1" x14ac:dyDescent="0.25">
      <c r="A1" s="1" t="s">
        <v>14</v>
      </c>
    </row>
    <row r="2" spans="1:19" ht="29.25" customHeight="1" x14ac:dyDescent="0.35">
      <c r="A2" s="11" t="s">
        <v>41</v>
      </c>
      <c r="J2" s="134"/>
      <c r="K2" s="134"/>
      <c r="L2" s="134"/>
    </row>
    <row r="3" spans="1:19" ht="15.75" customHeight="1" x14ac:dyDescent="0.25">
      <c r="A3" s="135" t="s">
        <v>1</v>
      </c>
      <c r="B3" s="135" t="s">
        <v>0</v>
      </c>
      <c r="C3" s="136" t="s">
        <v>2</v>
      </c>
      <c r="D3" s="135" t="s">
        <v>3</v>
      </c>
      <c r="E3" s="135"/>
      <c r="F3" s="135"/>
      <c r="G3" s="135" t="s">
        <v>7</v>
      </c>
      <c r="H3" s="137" t="s">
        <v>13</v>
      </c>
      <c r="I3" s="137" t="s">
        <v>15</v>
      </c>
      <c r="J3" s="132" t="s">
        <v>9</v>
      </c>
      <c r="K3" s="132"/>
      <c r="L3" s="132"/>
      <c r="M3" s="132" t="s">
        <v>10</v>
      </c>
      <c r="N3" s="132"/>
      <c r="O3" s="132"/>
      <c r="P3" s="132" t="s">
        <v>11</v>
      </c>
      <c r="Q3" s="132"/>
      <c r="R3" s="132"/>
      <c r="S3" s="133" t="s">
        <v>12</v>
      </c>
    </row>
    <row r="4" spans="1:19" s="2" customFormat="1" x14ac:dyDescent="0.25">
      <c r="A4" s="135"/>
      <c r="B4" s="135"/>
      <c r="C4" s="136"/>
      <c r="D4" s="125" t="s">
        <v>6</v>
      </c>
      <c r="E4" s="125" t="s">
        <v>1</v>
      </c>
      <c r="F4" s="125" t="s">
        <v>0</v>
      </c>
      <c r="G4" s="135"/>
      <c r="H4" s="137"/>
      <c r="I4" s="137"/>
      <c r="J4" s="126" t="s">
        <v>4</v>
      </c>
      <c r="K4" s="126" t="s">
        <v>5</v>
      </c>
      <c r="L4" s="126" t="s">
        <v>8</v>
      </c>
      <c r="M4" s="126" t="s">
        <v>4</v>
      </c>
      <c r="N4" s="126" t="s">
        <v>5</v>
      </c>
      <c r="O4" s="126" t="s">
        <v>8</v>
      </c>
      <c r="P4" s="126" t="s">
        <v>4</v>
      </c>
      <c r="Q4" s="126" t="s">
        <v>5</v>
      </c>
      <c r="R4" s="126" t="s">
        <v>8</v>
      </c>
      <c r="S4" s="133"/>
    </row>
    <row r="5" spans="1:19" s="9" customFormat="1" ht="21" customHeight="1" x14ac:dyDescent="0.25">
      <c r="A5" s="5"/>
      <c r="B5" s="6">
        <v>41275</v>
      </c>
      <c r="C5" s="127" t="s">
        <v>178</v>
      </c>
      <c r="D5" s="128"/>
      <c r="E5" s="128"/>
      <c r="F5" s="128"/>
      <c r="G5" s="128"/>
      <c r="H5" s="128"/>
      <c r="I5" s="129"/>
      <c r="J5" s="130"/>
      <c r="K5" s="131"/>
      <c r="L5" s="3">
        <v>65</v>
      </c>
      <c r="M5" s="130"/>
      <c r="N5" s="131"/>
      <c r="O5" s="3">
        <v>300</v>
      </c>
      <c r="P5" s="130"/>
      <c r="Q5" s="131"/>
      <c r="R5" s="3">
        <v>16390</v>
      </c>
      <c r="S5" s="8"/>
    </row>
    <row r="6" spans="1:19" s="9" customFormat="1" ht="21" customHeight="1" x14ac:dyDescent="0.25">
      <c r="A6" s="5">
        <v>1</v>
      </c>
      <c r="B6" s="6">
        <v>41276</v>
      </c>
      <c r="C6" s="7" t="s">
        <v>42</v>
      </c>
      <c r="D6" s="8" t="s">
        <v>31</v>
      </c>
      <c r="E6" s="5">
        <v>1</v>
      </c>
      <c r="F6" s="6">
        <v>41276</v>
      </c>
      <c r="G6" s="3">
        <v>3300</v>
      </c>
      <c r="H6" s="5">
        <v>2013</v>
      </c>
      <c r="I6" s="5" t="s">
        <v>33</v>
      </c>
      <c r="J6" s="3"/>
      <c r="K6" s="3"/>
      <c r="L6" s="3">
        <f>L5+J6-K6</f>
        <v>65</v>
      </c>
      <c r="M6" s="3"/>
      <c r="N6" s="3"/>
      <c r="O6" s="3">
        <f>O5+M6-N6</f>
        <v>300</v>
      </c>
      <c r="P6" s="3"/>
      <c r="Q6" s="3"/>
      <c r="R6" s="3">
        <f>R5+P6-Q6</f>
        <v>16390</v>
      </c>
      <c r="S6" s="8"/>
    </row>
    <row r="7" spans="1:19" s="9" customFormat="1" ht="21" customHeight="1" x14ac:dyDescent="0.25">
      <c r="A7" s="5">
        <v>2</v>
      </c>
      <c r="B7" s="6">
        <v>41281</v>
      </c>
      <c r="C7" s="7" t="s">
        <v>115</v>
      </c>
      <c r="D7" s="8" t="s">
        <v>37</v>
      </c>
      <c r="E7" s="5"/>
      <c r="F7" s="6">
        <v>41281</v>
      </c>
      <c r="G7" s="3">
        <v>500</v>
      </c>
      <c r="H7" s="5">
        <v>2012</v>
      </c>
      <c r="I7" s="5"/>
      <c r="J7" s="3"/>
      <c r="K7" s="3"/>
      <c r="L7" s="3">
        <f>L6+J7-K7</f>
        <v>65</v>
      </c>
      <c r="M7" s="3">
        <v>500</v>
      </c>
      <c r="N7" s="3"/>
      <c r="O7" s="3">
        <f>O6+M7-N7</f>
        <v>800</v>
      </c>
      <c r="P7" s="3"/>
      <c r="Q7" s="3"/>
      <c r="R7" s="3">
        <f>R6+P7-Q7</f>
        <v>16390</v>
      </c>
      <c r="S7" s="8" t="s">
        <v>140</v>
      </c>
    </row>
    <row r="8" spans="1:19" s="9" customFormat="1" ht="21" customHeight="1" x14ac:dyDescent="0.25">
      <c r="A8" s="5">
        <v>3</v>
      </c>
      <c r="B8" s="6">
        <v>41282</v>
      </c>
      <c r="C8" s="7" t="s">
        <v>89</v>
      </c>
      <c r="D8" s="8" t="s">
        <v>16</v>
      </c>
      <c r="E8" s="5">
        <v>4982</v>
      </c>
      <c r="F8" s="6">
        <v>41282</v>
      </c>
      <c r="G8" s="3">
        <v>121</v>
      </c>
      <c r="H8" s="5">
        <v>2012</v>
      </c>
      <c r="I8" s="5"/>
      <c r="J8" s="3"/>
      <c r="K8" s="3"/>
      <c r="L8" s="3">
        <f>L7+J8-K8</f>
        <v>65</v>
      </c>
      <c r="M8" s="3"/>
      <c r="N8" s="3"/>
      <c r="O8" s="3">
        <f>O7+M8-N8</f>
        <v>800</v>
      </c>
      <c r="P8" s="3"/>
      <c r="Q8" s="3"/>
      <c r="R8" s="3">
        <f>R7+P8-Q8</f>
        <v>16390</v>
      </c>
      <c r="S8" s="8" t="s">
        <v>160</v>
      </c>
    </row>
    <row r="9" spans="1:19" s="9" customFormat="1" ht="21" customHeight="1" x14ac:dyDescent="0.25">
      <c r="A9" s="5">
        <v>5</v>
      </c>
      <c r="B9" s="6">
        <v>41284</v>
      </c>
      <c r="C9" s="7" t="s">
        <v>90</v>
      </c>
      <c r="D9" s="8" t="s">
        <v>16</v>
      </c>
      <c r="E9" s="5">
        <v>5415</v>
      </c>
      <c r="F9" s="6">
        <v>41270</v>
      </c>
      <c r="G9" s="3">
        <v>810</v>
      </c>
      <c r="H9" s="5">
        <v>2012</v>
      </c>
      <c r="I9" s="5"/>
      <c r="J9" s="3"/>
      <c r="K9" s="3"/>
      <c r="L9" s="3">
        <f>L8+J9-K9</f>
        <v>65</v>
      </c>
      <c r="M9" s="3"/>
      <c r="N9" s="3"/>
      <c r="O9" s="3">
        <f>O8+M9-N9</f>
        <v>800</v>
      </c>
      <c r="P9" s="3"/>
      <c r="Q9" s="3">
        <v>810</v>
      </c>
      <c r="R9" s="3">
        <f>R8+P9-Q9</f>
        <v>15580</v>
      </c>
      <c r="S9" s="8"/>
    </row>
    <row r="10" spans="1:19" s="9" customFormat="1" ht="21" customHeight="1" x14ac:dyDescent="0.25">
      <c r="A10" s="5">
        <v>4</v>
      </c>
      <c r="B10" s="6">
        <v>41284</v>
      </c>
      <c r="C10" s="7" t="s">
        <v>17</v>
      </c>
      <c r="D10" s="8" t="s">
        <v>16</v>
      </c>
      <c r="E10" s="5">
        <v>8871</v>
      </c>
      <c r="F10" s="6">
        <v>41284</v>
      </c>
      <c r="G10" s="3">
        <v>744</v>
      </c>
      <c r="H10" s="5">
        <v>2012</v>
      </c>
      <c r="I10" s="5"/>
      <c r="J10" s="3"/>
      <c r="K10" s="3"/>
      <c r="L10" s="3">
        <f>L9+J10-K10</f>
        <v>65</v>
      </c>
      <c r="M10" s="3"/>
      <c r="N10" s="3"/>
      <c r="O10" s="3">
        <f>O9+M10-N10</f>
        <v>800</v>
      </c>
      <c r="P10" s="3"/>
      <c r="Q10" s="3"/>
      <c r="R10" s="3">
        <f>R9+P10-Q10</f>
        <v>15580</v>
      </c>
      <c r="S10" s="8" t="s">
        <v>160</v>
      </c>
    </row>
    <row r="11" spans="1:19" s="9" customFormat="1" ht="21" customHeight="1" x14ac:dyDescent="0.25">
      <c r="A11" s="5">
        <v>6</v>
      </c>
      <c r="B11" s="6">
        <v>41284</v>
      </c>
      <c r="C11" s="7" t="s">
        <v>35</v>
      </c>
      <c r="D11" s="8" t="s">
        <v>34</v>
      </c>
      <c r="E11" s="5"/>
      <c r="F11" s="6">
        <f>B11</f>
        <v>41284</v>
      </c>
      <c r="G11" s="3">
        <v>800</v>
      </c>
      <c r="H11" s="5">
        <v>2013</v>
      </c>
      <c r="I11" s="5"/>
      <c r="J11" s="3"/>
      <c r="K11" s="3"/>
      <c r="L11" s="3">
        <f>L10+J11-K11</f>
        <v>65</v>
      </c>
      <c r="M11" s="3"/>
      <c r="N11" s="3">
        <v>800</v>
      </c>
      <c r="O11" s="3">
        <f>O10+M11-N11</f>
        <v>0</v>
      </c>
      <c r="P11" s="3">
        <f>K11+N11</f>
        <v>800</v>
      </c>
      <c r="Q11" s="3"/>
      <c r="R11" s="3">
        <f>R10+P11-Q11</f>
        <v>16380</v>
      </c>
      <c r="S11" s="8"/>
    </row>
    <row r="12" spans="1:19" ht="21" customHeight="1" x14ac:dyDescent="0.25">
      <c r="A12" s="5">
        <v>7</v>
      </c>
      <c r="B12" s="6">
        <v>41286</v>
      </c>
      <c r="C12" s="7" t="s">
        <v>179</v>
      </c>
      <c r="D12" s="8" t="s">
        <v>32</v>
      </c>
      <c r="E12" s="5"/>
      <c r="F12" s="6">
        <v>41286</v>
      </c>
      <c r="G12" s="3">
        <v>200</v>
      </c>
      <c r="H12" s="5">
        <v>2012</v>
      </c>
      <c r="I12" s="5"/>
      <c r="J12" s="3"/>
      <c r="K12" s="3"/>
      <c r="L12" s="3">
        <f>L11+J12-K12</f>
        <v>65</v>
      </c>
      <c r="M12" s="3"/>
      <c r="N12" s="3"/>
      <c r="O12" s="3">
        <f>O11+M12-N12</f>
        <v>0</v>
      </c>
      <c r="P12" s="3">
        <v>200</v>
      </c>
      <c r="Q12" s="3"/>
      <c r="R12" s="3">
        <f>R11+P12-Q12</f>
        <v>16580</v>
      </c>
      <c r="S12" s="8" t="s">
        <v>171</v>
      </c>
    </row>
    <row r="13" spans="1:19" ht="21" customHeight="1" x14ac:dyDescent="0.25">
      <c r="A13" s="5">
        <v>8</v>
      </c>
      <c r="B13" s="6">
        <v>41289</v>
      </c>
      <c r="C13" s="7" t="s">
        <v>179</v>
      </c>
      <c r="D13" s="8" t="s">
        <v>23</v>
      </c>
      <c r="E13" s="5"/>
      <c r="F13" s="6">
        <v>41289</v>
      </c>
      <c r="G13" s="3">
        <v>300</v>
      </c>
      <c r="H13" s="5">
        <v>2012</v>
      </c>
      <c r="I13" s="5"/>
      <c r="J13" s="3">
        <v>300</v>
      </c>
      <c r="K13" s="3"/>
      <c r="L13" s="3">
        <f>L12+J13-K13</f>
        <v>365</v>
      </c>
      <c r="M13" s="3"/>
      <c r="N13" s="3"/>
      <c r="O13" s="3">
        <f>O12+M13-N13</f>
        <v>0</v>
      </c>
      <c r="P13" s="3"/>
      <c r="Q13" s="3"/>
      <c r="R13" s="3">
        <f>R12+P13-Q13</f>
        <v>16580</v>
      </c>
      <c r="S13" s="8" t="s">
        <v>170</v>
      </c>
    </row>
    <row r="14" spans="1:19" s="9" customFormat="1" ht="21" customHeight="1" x14ac:dyDescent="0.25">
      <c r="A14" s="5">
        <v>9</v>
      </c>
      <c r="B14" s="6">
        <v>41289</v>
      </c>
      <c r="C14" s="7" t="s">
        <v>103</v>
      </c>
      <c r="D14" s="8" t="s">
        <v>32</v>
      </c>
      <c r="E14" s="5"/>
      <c r="F14" s="6">
        <v>41289</v>
      </c>
      <c r="G14" s="3">
        <v>500</v>
      </c>
      <c r="H14" s="5">
        <v>2013</v>
      </c>
      <c r="I14" s="5"/>
      <c r="J14" s="3"/>
      <c r="K14" s="3"/>
      <c r="L14" s="3">
        <f>L13+J14-K14</f>
        <v>365</v>
      </c>
      <c r="M14" s="3"/>
      <c r="N14" s="3"/>
      <c r="O14" s="3">
        <f>O13+M14-N14</f>
        <v>0</v>
      </c>
      <c r="P14" s="3">
        <v>500</v>
      </c>
      <c r="Q14" s="3"/>
      <c r="R14" s="3">
        <f>R13+P14-Q14</f>
        <v>17080</v>
      </c>
      <c r="S14" s="8" t="s">
        <v>143</v>
      </c>
    </row>
    <row r="15" spans="1:19" s="9" customFormat="1" ht="21" customHeight="1" x14ac:dyDescent="0.25">
      <c r="A15" s="5">
        <v>10</v>
      </c>
      <c r="B15" s="6">
        <v>41290</v>
      </c>
      <c r="C15" s="7" t="s">
        <v>21</v>
      </c>
      <c r="D15" s="8"/>
      <c r="E15" s="5"/>
      <c r="F15" s="6">
        <v>41290</v>
      </c>
      <c r="G15" s="3">
        <v>730</v>
      </c>
      <c r="H15" s="5">
        <v>2012</v>
      </c>
      <c r="I15" s="5"/>
      <c r="J15" s="3"/>
      <c r="K15" s="3"/>
      <c r="L15" s="3">
        <f>L14+J15-K15</f>
        <v>365</v>
      </c>
      <c r="M15" s="3"/>
      <c r="N15" s="3"/>
      <c r="O15" s="3">
        <f>O14+M15-N15</f>
        <v>0</v>
      </c>
      <c r="P15" s="3"/>
      <c r="Q15" s="3">
        <f>G15</f>
        <v>730</v>
      </c>
      <c r="R15" s="3">
        <f>R14+P15-Q15</f>
        <v>16350</v>
      </c>
      <c r="S15" s="8" t="s">
        <v>168</v>
      </c>
    </row>
    <row r="16" spans="1:19" s="9" customFormat="1" ht="21" customHeight="1" x14ac:dyDescent="0.25">
      <c r="A16" s="5">
        <v>11</v>
      </c>
      <c r="B16" s="6">
        <v>41292</v>
      </c>
      <c r="C16" s="7" t="s">
        <v>91</v>
      </c>
      <c r="D16" s="8" t="s">
        <v>34</v>
      </c>
      <c r="E16" s="5"/>
      <c r="F16" s="6">
        <v>41292</v>
      </c>
      <c r="G16" s="3">
        <v>3300</v>
      </c>
      <c r="H16" s="5">
        <v>2013</v>
      </c>
      <c r="I16" s="5"/>
      <c r="J16" s="3">
        <v>800</v>
      </c>
      <c r="K16" s="3"/>
      <c r="L16" s="3">
        <f>L15+J16-K16</f>
        <v>1165</v>
      </c>
      <c r="M16" s="3">
        <f>G16-J16</f>
        <v>2500</v>
      </c>
      <c r="N16" s="3"/>
      <c r="O16" s="3">
        <f>O15+M16-N16</f>
        <v>2500</v>
      </c>
      <c r="P16" s="3"/>
      <c r="Q16" s="3"/>
      <c r="R16" s="3">
        <f>R15+P16-Q16</f>
        <v>16350</v>
      </c>
      <c r="S16" s="8"/>
    </row>
    <row r="17" spans="1:19" s="9" customFormat="1" ht="21" customHeight="1" x14ac:dyDescent="0.25">
      <c r="A17" s="5">
        <v>12</v>
      </c>
      <c r="B17" s="6">
        <v>41294</v>
      </c>
      <c r="C17" s="7" t="s">
        <v>35</v>
      </c>
      <c r="D17" s="8" t="s">
        <v>34</v>
      </c>
      <c r="E17" s="5"/>
      <c r="F17" s="6">
        <f>B17</f>
        <v>41294</v>
      </c>
      <c r="G17" s="3">
        <v>3600</v>
      </c>
      <c r="H17" s="5">
        <v>2013</v>
      </c>
      <c r="I17" s="5"/>
      <c r="J17" s="3"/>
      <c r="K17" s="3">
        <f>G17-N17</f>
        <v>1100</v>
      </c>
      <c r="L17" s="3">
        <f>L16+J17-K17</f>
        <v>65</v>
      </c>
      <c r="M17" s="3"/>
      <c r="N17" s="3">
        <v>2500</v>
      </c>
      <c r="O17" s="3">
        <f>O16+M17-N17</f>
        <v>0</v>
      </c>
      <c r="P17" s="3">
        <f>K17+N17</f>
        <v>3600</v>
      </c>
      <c r="Q17" s="3"/>
      <c r="R17" s="3">
        <f>R16+P17-Q17</f>
        <v>19950</v>
      </c>
      <c r="S17" s="8"/>
    </row>
    <row r="18" spans="1:19" s="9" customFormat="1" ht="21" customHeight="1" x14ac:dyDescent="0.25">
      <c r="A18" s="5">
        <v>14</v>
      </c>
      <c r="B18" s="6">
        <v>41296</v>
      </c>
      <c r="C18" s="7" t="s">
        <v>54</v>
      </c>
      <c r="D18" s="8" t="s">
        <v>16</v>
      </c>
      <c r="E18" s="5">
        <v>96</v>
      </c>
      <c r="F18" s="6">
        <v>41258</v>
      </c>
      <c r="G18" s="3">
        <v>530</v>
      </c>
      <c r="H18" s="5">
        <v>2012</v>
      </c>
      <c r="I18" s="5"/>
      <c r="J18" s="3"/>
      <c r="K18" s="3"/>
      <c r="L18" s="3">
        <f>L17+J18-K18</f>
        <v>65</v>
      </c>
      <c r="M18" s="3"/>
      <c r="N18" s="3"/>
      <c r="O18" s="3">
        <f>O17+M18-N18</f>
        <v>0</v>
      </c>
      <c r="P18" s="3"/>
      <c r="Q18" s="3">
        <v>530</v>
      </c>
      <c r="R18" s="3">
        <f>R17+P18-Q18</f>
        <v>19420</v>
      </c>
      <c r="S18" s="8" t="s">
        <v>145</v>
      </c>
    </row>
    <row r="19" spans="1:19" s="9" customFormat="1" ht="21" customHeight="1" x14ac:dyDescent="0.25">
      <c r="A19" s="5">
        <v>13</v>
      </c>
      <c r="B19" s="6">
        <v>41296</v>
      </c>
      <c r="C19" s="7" t="s">
        <v>90</v>
      </c>
      <c r="D19" s="8" t="s">
        <v>16</v>
      </c>
      <c r="E19" s="5">
        <v>4982</v>
      </c>
      <c r="F19" s="6">
        <v>41282</v>
      </c>
      <c r="G19" s="3">
        <v>121</v>
      </c>
      <c r="H19" s="5">
        <v>2012</v>
      </c>
      <c r="I19" s="5"/>
      <c r="J19" s="3"/>
      <c r="K19" s="3"/>
      <c r="L19" s="3">
        <f>L18+J19-K19</f>
        <v>65</v>
      </c>
      <c r="M19" s="3"/>
      <c r="N19" s="3"/>
      <c r="O19" s="3">
        <f>O18+M19-N19</f>
        <v>0</v>
      </c>
      <c r="P19" s="3"/>
      <c r="Q19" s="3">
        <v>121</v>
      </c>
      <c r="R19" s="3">
        <f>R18+P19-Q19</f>
        <v>19299</v>
      </c>
      <c r="S19" s="8"/>
    </row>
    <row r="20" spans="1:19" s="9" customFormat="1" ht="21" customHeight="1" x14ac:dyDescent="0.25">
      <c r="A20" s="5">
        <v>15</v>
      </c>
      <c r="B20" s="6">
        <v>41299</v>
      </c>
      <c r="C20" s="7" t="s">
        <v>19</v>
      </c>
      <c r="D20" s="8" t="s">
        <v>16</v>
      </c>
      <c r="E20" s="5">
        <v>8871</v>
      </c>
      <c r="F20" s="6">
        <v>41284</v>
      </c>
      <c r="G20" s="3">
        <v>744</v>
      </c>
      <c r="H20" s="5">
        <v>2012</v>
      </c>
      <c r="I20" s="5"/>
      <c r="J20" s="3"/>
      <c r="K20" s="3"/>
      <c r="L20" s="3">
        <f>L19+J20-K20</f>
        <v>65</v>
      </c>
      <c r="M20" s="3"/>
      <c r="N20" s="3"/>
      <c r="O20" s="3">
        <f>O19+M20-N20</f>
        <v>0</v>
      </c>
      <c r="P20" s="3"/>
      <c r="Q20" s="3">
        <v>744</v>
      </c>
      <c r="R20" s="3">
        <f>R19+P20-Q20</f>
        <v>18555</v>
      </c>
      <c r="S20" s="8"/>
    </row>
    <row r="21" spans="1:19" s="9" customFormat="1" ht="21" customHeight="1" x14ac:dyDescent="0.25">
      <c r="A21" s="5">
        <v>16</v>
      </c>
      <c r="B21" s="6">
        <v>41305</v>
      </c>
      <c r="C21" s="7" t="s">
        <v>56</v>
      </c>
      <c r="D21" s="8" t="s">
        <v>55</v>
      </c>
      <c r="E21" s="5" t="s">
        <v>28</v>
      </c>
      <c r="F21" s="6">
        <v>41305</v>
      </c>
      <c r="G21" s="10">
        <v>1760</v>
      </c>
      <c r="H21" s="5">
        <v>2013</v>
      </c>
      <c r="I21" s="5" t="s">
        <v>20</v>
      </c>
      <c r="J21" s="3"/>
      <c r="K21" s="3"/>
      <c r="L21" s="3">
        <f>L20+J21-K21</f>
        <v>65</v>
      </c>
      <c r="M21" s="3"/>
      <c r="N21" s="3"/>
      <c r="O21" s="3">
        <f>O20+M21-N21</f>
        <v>0</v>
      </c>
      <c r="P21" s="3"/>
      <c r="Q21" s="3"/>
      <c r="R21" s="3">
        <f>R20+P21-Q21</f>
        <v>18555</v>
      </c>
      <c r="S21" s="8" t="s">
        <v>146</v>
      </c>
    </row>
    <row r="22" spans="1:19" s="9" customFormat="1" ht="21" customHeight="1" x14ac:dyDescent="0.25">
      <c r="A22" s="5">
        <v>17</v>
      </c>
      <c r="B22" s="6">
        <v>41306</v>
      </c>
      <c r="C22" s="7" t="s">
        <v>43</v>
      </c>
      <c r="D22" s="8" t="s">
        <v>31</v>
      </c>
      <c r="E22" s="5">
        <v>2</v>
      </c>
      <c r="F22" s="6">
        <v>41306</v>
      </c>
      <c r="G22" s="3">
        <v>3300</v>
      </c>
      <c r="H22" s="5">
        <v>2013</v>
      </c>
      <c r="I22" s="5" t="s">
        <v>33</v>
      </c>
      <c r="J22" s="3"/>
      <c r="K22" s="3"/>
      <c r="L22" s="3">
        <f>L21+J22-K22</f>
        <v>65</v>
      </c>
      <c r="M22" s="3"/>
      <c r="N22" s="3"/>
      <c r="O22" s="3">
        <f>O21+M22-N22</f>
        <v>0</v>
      </c>
      <c r="P22" s="3"/>
      <c r="Q22" s="3"/>
      <c r="R22" s="3">
        <f>R21+P22-Q22</f>
        <v>18555</v>
      </c>
      <c r="S22" s="8"/>
    </row>
    <row r="23" spans="1:19" s="9" customFormat="1" ht="21" customHeight="1" x14ac:dyDescent="0.25">
      <c r="A23" s="5">
        <v>18</v>
      </c>
      <c r="B23" s="6">
        <v>41307</v>
      </c>
      <c r="C23" s="7" t="s">
        <v>68</v>
      </c>
      <c r="D23" s="8" t="s">
        <v>29</v>
      </c>
      <c r="E23" s="5" t="s">
        <v>28</v>
      </c>
      <c r="F23" s="6">
        <v>41305</v>
      </c>
      <c r="G23" s="10">
        <v>1000</v>
      </c>
      <c r="H23" s="5">
        <v>2013</v>
      </c>
      <c r="I23" s="5"/>
      <c r="J23" s="3"/>
      <c r="K23" s="3"/>
      <c r="L23" s="3">
        <f>L22+J23-K23</f>
        <v>65</v>
      </c>
      <c r="M23" s="3"/>
      <c r="N23" s="3"/>
      <c r="O23" s="3">
        <f>O22+M23-N23</f>
        <v>0</v>
      </c>
      <c r="P23" s="3"/>
      <c r="Q23" s="10">
        <v>1000</v>
      </c>
      <c r="R23" s="3">
        <f>R22+P23-Q23</f>
        <v>17555</v>
      </c>
      <c r="S23" s="8"/>
    </row>
    <row r="24" spans="1:19" s="9" customFormat="1" ht="21" customHeight="1" x14ac:dyDescent="0.25">
      <c r="A24" s="5">
        <v>19</v>
      </c>
      <c r="B24" s="6">
        <v>41310</v>
      </c>
      <c r="C24" s="7" t="s">
        <v>104</v>
      </c>
      <c r="D24" s="8" t="s">
        <v>32</v>
      </c>
      <c r="E24" s="5"/>
      <c r="F24" s="6">
        <v>41310</v>
      </c>
      <c r="G24" s="3">
        <v>500</v>
      </c>
      <c r="H24" s="5">
        <v>2013</v>
      </c>
      <c r="I24" s="5"/>
      <c r="J24" s="3"/>
      <c r="K24" s="3"/>
      <c r="L24" s="3">
        <f>L23+J24-K24</f>
        <v>65</v>
      </c>
      <c r="M24" s="3"/>
      <c r="N24" s="3"/>
      <c r="O24" s="3">
        <f>O23+M24-N24</f>
        <v>0</v>
      </c>
      <c r="P24" s="3">
        <v>500</v>
      </c>
      <c r="Q24" s="3"/>
      <c r="R24" s="3">
        <f>R23+P24-Q24</f>
        <v>18055</v>
      </c>
      <c r="S24" s="8" t="s">
        <v>143</v>
      </c>
    </row>
    <row r="25" spans="1:19" s="9" customFormat="1" ht="21" customHeight="1" x14ac:dyDescent="0.25">
      <c r="A25" s="5">
        <v>20</v>
      </c>
      <c r="B25" s="6">
        <v>41320</v>
      </c>
      <c r="C25" s="7" t="s">
        <v>92</v>
      </c>
      <c r="D25" s="8" t="s">
        <v>34</v>
      </c>
      <c r="E25" s="5"/>
      <c r="F25" s="6">
        <v>41320</v>
      </c>
      <c r="G25" s="3">
        <v>3000</v>
      </c>
      <c r="H25" s="5">
        <v>2013</v>
      </c>
      <c r="I25" s="5"/>
      <c r="J25" s="3">
        <v>500</v>
      </c>
      <c r="K25" s="3"/>
      <c r="L25" s="3">
        <f>L24+J25-K25</f>
        <v>565</v>
      </c>
      <c r="M25" s="3">
        <f>G25-J25</f>
        <v>2500</v>
      </c>
      <c r="N25" s="3"/>
      <c r="O25" s="3">
        <f>O24+M25-N25</f>
        <v>2500</v>
      </c>
      <c r="P25" s="3"/>
      <c r="Q25" s="3"/>
      <c r="R25" s="3">
        <f>R24+P25-Q25</f>
        <v>18055</v>
      </c>
      <c r="S25" s="8"/>
    </row>
    <row r="26" spans="1:19" s="9" customFormat="1" ht="21" customHeight="1" x14ac:dyDescent="0.25">
      <c r="A26" s="5">
        <v>21</v>
      </c>
      <c r="B26" s="6">
        <v>41321</v>
      </c>
      <c r="C26" s="7" t="s">
        <v>21</v>
      </c>
      <c r="D26" s="8"/>
      <c r="E26" s="5"/>
      <c r="F26" s="6">
        <v>41321</v>
      </c>
      <c r="G26" s="3">
        <v>780</v>
      </c>
      <c r="H26" s="5">
        <v>2013</v>
      </c>
      <c r="I26" s="5"/>
      <c r="J26" s="3"/>
      <c r="K26" s="3"/>
      <c r="L26" s="3">
        <f>L25+J26-K26</f>
        <v>565</v>
      </c>
      <c r="M26" s="3"/>
      <c r="N26" s="3"/>
      <c r="O26" s="3">
        <f>O25+M26-N26</f>
        <v>2500</v>
      </c>
      <c r="P26" s="3"/>
      <c r="Q26" s="3">
        <f>G26</f>
        <v>780</v>
      </c>
      <c r="R26" s="3">
        <f>R25+P26-Q26</f>
        <v>17275</v>
      </c>
      <c r="S26" s="8"/>
    </row>
    <row r="27" spans="1:19" s="9" customFormat="1" ht="21" customHeight="1" x14ac:dyDescent="0.25">
      <c r="A27" s="5">
        <v>22</v>
      </c>
      <c r="B27" s="6">
        <v>41323</v>
      </c>
      <c r="C27" s="7" t="s">
        <v>35</v>
      </c>
      <c r="D27" s="8" t="s">
        <v>34</v>
      </c>
      <c r="E27" s="5"/>
      <c r="F27" s="6">
        <f>B27</f>
        <v>41323</v>
      </c>
      <c r="G27" s="3">
        <v>3000</v>
      </c>
      <c r="H27" s="5">
        <v>2013</v>
      </c>
      <c r="I27" s="5"/>
      <c r="J27" s="3"/>
      <c r="K27" s="3">
        <f>G27-N27</f>
        <v>500</v>
      </c>
      <c r="L27" s="3">
        <f>L26+J27-K27</f>
        <v>65</v>
      </c>
      <c r="M27" s="3"/>
      <c r="N27" s="3">
        <v>2500</v>
      </c>
      <c r="O27" s="3">
        <f>O26+M27-N27</f>
        <v>0</v>
      </c>
      <c r="P27" s="3">
        <f>K27+N27</f>
        <v>3000</v>
      </c>
      <c r="Q27" s="3"/>
      <c r="R27" s="3">
        <f>R26+P27-Q27</f>
        <v>20275</v>
      </c>
      <c r="S27" s="8"/>
    </row>
    <row r="28" spans="1:19" s="9" customFormat="1" ht="21" customHeight="1" x14ac:dyDescent="0.25">
      <c r="A28" s="5">
        <v>24</v>
      </c>
      <c r="B28" s="6">
        <v>41333</v>
      </c>
      <c r="C28" s="7" t="s">
        <v>69</v>
      </c>
      <c r="D28" s="8" t="s">
        <v>29</v>
      </c>
      <c r="E28" s="5" t="s">
        <v>28</v>
      </c>
      <c r="F28" s="6">
        <v>41333</v>
      </c>
      <c r="G28" s="10">
        <v>1050</v>
      </c>
      <c r="H28" s="5">
        <v>2013</v>
      </c>
      <c r="I28" s="5"/>
      <c r="J28" s="3"/>
      <c r="K28" s="3"/>
      <c r="L28" s="3">
        <f>L27+J28-K28</f>
        <v>65</v>
      </c>
      <c r="M28" s="3"/>
      <c r="N28" s="3"/>
      <c r="O28" s="3">
        <f>O27+M28-N28</f>
        <v>0</v>
      </c>
      <c r="P28" s="3"/>
      <c r="Q28" s="10">
        <v>1050</v>
      </c>
      <c r="R28" s="3">
        <f>R27+P28-Q28</f>
        <v>19225</v>
      </c>
      <c r="S28" s="8"/>
    </row>
    <row r="29" spans="1:19" s="9" customFormat="1" ht="21" customHeight="1" x14ac:dyDescent="0.25">
      <c r="A29" s="5">
        <v>23</v>
      </c>
      <c r="B29" s="6">
        <v>41333</v>
      </c>
      <c r="C29" s="7" t="s">
        <v>57</v>
      </c>
      <c r="D29" s="8" t="s">
        <v>55</v>
      </c>
      <c r="E29" s="5" t="s">
        <v>28</v>
      </c>
      <c r="F29" s="6">
        <v>41333</v>
      </c>
      <c r="G29" s="10">
        <v>1420</v>
      </c>
      <c r="H29" s="5">
        <v>2013</v>
      </c>
      <c r="I29" s="5" t="s">
        <v>20</v>
      </c>
      <c r="J29" s="3"/>
      <c r="K29" s="3"/>
      <c r="L29" s="3">
        <f>L28+J29-K29</f>
        <v>65</v>
      </c>
      <c r="M29" s="3"/>
      <c r="N29" s="3"/>
      <c r="O29" s="3">
        <f>O28+M29-N29</f>
        <v>0</v>
      </c>
      <c r="P29" s="3"/>
      <c r="Q29" s="3"/>
      <c r="R29" s="3">
        <f>R28+P29-Q29</f>
        <v>19225</v>
      </c>
      <c r="S29" s="8" t="s">
        <v>147</v>
      </c>
    </row>
    <row r="30" spans="1:19" s="9" customFormat="1" ht="21" customHeight="1" x14ac:dyDescent="0.25">
      <c r="A30" s="5">
        <v>25</v>
      </c>
      <c r="B30" s="6">
        <v>41334</v>
      </c>
      <c r="C30" s="7" t="s">
        <v>44</v>
      </c>
      <c r="D30" s="8" t="s">
        <v>31</v>
      </c>
      <c r="E30" s="5">
        <v>3</v>
      </c>
      <c r="F30" s="6">
        <v>41334</v>
      </c>
      <c r="G30" s="3">
        <v>3300</v>
      </c>
      <c r="H30" s="5">
        <v>2013</v>
      </c>
      <c r="I30" s="5" t="s">
        <v>33</v>
      </c>
      <c r="J30" s="3"/>
      <c r="K30" s="3"/>
      <c r="L30" s="3">
        <f>L29+J30-K30</f>
        <v>65</v>
      </c>
      <c r="M30" s="3"/>
      <c r="N30" s="3"/>
      <c r="O30" s="3">
        <f>O29+M30-N30</f>
        <v>0</v>
      </c>
      <c r="P30" s="3"/>
      <c r="Q30" s="3"/>
      <c r="R30" s="3">
        <f>R29+P30-Q30</f>
        <v>19225</v>
      </c>
      <c r="S30" s="8"/>
    </row>
    <row r="31" spans="1:19" s="9" customFormat="1" ht="21" customHeight="1" x14ac:dyDescent="0.25">
      <c r="A31" s="5">
        <v>26</v>
      </c>
      <c r="B31" s="6">
        <v>41335</v>
      </c>
      <c r="C31" s="7" t="s">
        <v>119</v>
      </c>
      <c r="D31" s="8" t="s">
        <v>16</v>
      </c>
      <c r="E31" s="5">
        <v>22</v>
      </c>
      <c r="F31" s="6">
        <v>41335</v>
      </c>
      <c r="G31" s="3">
        <v>880</v>
      </c>
      <c r="H31" s="5">
        <v>2013</v>
      </c>
      <c r="I31" s="5" t="s">
        <v>18</v>
      </c>
      <c r="J31" s="3"/>
      <c r="K31" s="3"/>
      <c r="L31" s="3">
        <f>L30+J31-K31</f>
        <v>65</v>
      </c>
      <c r="M31" s="3"/>
      <c r="N31" s="3"/>
      <c r="O31" s="3">
        <f>O30+M31-N31</f>
        <v>0</v>
      </c>
      <c r="P31" s="3"/>
      <c r="Q31" s="3"/>
      <c r="R31" s="3">
        <f>R30+P31-Q31</f>
        <v>19225</v>
      </c>
      <c r="S31" s="8" t="s">
        <v>128</v>
      </c>
    </row>
    <row r="32" spans="1:19" s="9" customFormat="1" ht="21" customHeight="1" x14ac:dyDescent="0.25">
      <c r="A32" s="5">
        <v>27</v>
      </c>
      <c r="B32" s="6">
        <v>41337</v>
      </c>
      <c r="C32" s="7" t="s">
        <v>105</v>
      </c>
      <c r="D32" s="8" t="s">
        <v>32</v>
      </c>
      <c r="E32" s="5"/>
      <c r="F32" s="6">
        <v>41337</v>
      </c>
      <c r="G32" s="3">
        <v>500</v>
      </c>
      <c r="H32" s="5">
        <v>2013</v>
      </c>
      <c r="I32" s="5"/>
      <c r="J32" s="3"/>
      <c r="K32" s="3"/>
      <c r="L32" s="3">
        <f>L31+J32-K32</f>
        <v>65</v>
      </c>
      <c r="M32" s="3"/>
      <c r="N32" s="3"/>
      <c r="O32" s="3">
        <f>O31+M32-N32</f>
        <v>0</v>
      </c>
      <c r="P32" s="3">
        <v>500</v>
      </c>
      <c r="Q32" s="3"/>
      <c r="R32" s="3">
        <f>R31+P32-Q32</f>
        <v>19725</v>
      </c>
      <c r="S32" s="8" t="s">
        <v>143</v>
      </c>
    </row>
    <row r="33" spans="1:19" s="9" customFormat="1" ht="21" customHeight="1" x14ac:dyDescent="0.25">
      <c r="A33" s="5">
        <v>28</v>
      </c>
      <c r="B33" s="6">
        <v>41338</v>
      </c>
      <c r="C33" s="7" t="s">
        <v>122</v>
      </c>
      <c r="D33" s="8" t="s">
        <v>16</v>
      </c>
      <c r="E33" s="5">
        <v>22</v>
      </c>
      <c r="F33" s="6">
        <v>41335</v>
      </c>
      <c r="G33" s="3">
        <f>880-32</f>
        <v>848</v>
      </c>
      <c r="H33" s="5">
        <v>2013</v>
      </c>
      <c r="I33" s="5"/>
      <c r="J33" s="3"/>
      <c r="K33" s="3"/>
      <c r="L33" s="3">
        <f>L32+J33-K33</f>
        <v>65</v>
      </c>
      <c r="M33" s="3"/>
      <c r="N33" s="3"/>
      <c r="O33" s="3">
        <f>O32+M33-N33</f>
        <v>0</v>
      </c>
      <c r="P33" s="3"/>
      <c r="Q33" s="3">
        <f>880-32</f>
        <v>848</v>
      </c>
      <c r="R33" s="3">
        <f>R32+P33-Q33</f>
        <v>18877</v>
      </c>
      <c r="S33" s="8" t="s">
        <v>125</v>
      </c>
    </row>
    <row r="34" spans="1:19" s="9" customFormat="1" ht="21" customHeight="1" x14ac:dyDescent="0.25">
      <c r="A34" s="5">
        <v>29</v>
      </c>
      <c r="B34" s="6">
        <v>41343</v>
      </c>
      <c r="C34" s="7" t="s">
        <v>116</v>
      </c>
      <c r="D34" s="8" t="s">
        <v>117</v>
      </c>
      <c r="E34" s="5">
        <v>4469</v>
      </c>
      <c r="F34" s="6">
        <v>41343</v>
      </c>
      <c r="G34" s="3">
        <v>1200</v>
      </c>
      <c r="H34" s="5">
        <v>2013</v>
      </c>
      <c r="I34" s="5" t="s">
        <v>18</v>
      </c>
      <c r="J34" s="3"/>
      <c r="K34" s="3"/>
      <c r="L34" s="3">
        <f>L33+J34-K34</f>
        <v>65</v>
      </c>
      <c r="M34" s="3"/>
      <c r="N34" s="3"/>
      <c r="O34" s="3">
        <f>O33+M34-N34</f>
        <v>0</v>
      </c>
      <c r="P34" s="3"/>
      <c r="Q34" s="3">
        <v>1200</v>
      </c>
      <c r="R34" s="3">
        <f>R33+P34-Q34</f>
        <v>17677</v>
      </c>
      <c r="S34" s="8"/>
    </row>
    <row r="35" spans="1:19" s="9" customFormat="1" ht="21" customHeight="1" x14ac:dyDescent="0.25">
      <c r="A35" s="5">
        <v>30</v>
      </c>
      <c r="B35" s="6">
        <v>41343</v>
      </c>
      <c r="C35" s="7" t="s">
        <v>17</v>
      </c>
      <c r="D35" s="8" t="s">
        <v>16</v>
      </c>
      <c r="E35" s="5">
        <v>2483</v>
      </c>
      <c r="F35" s="6">
        <v>41343</v>
      </c>
      <c r="G35" s="3">
        <v>836</v>
      </c>
      <c r="H35" s="5">
        <v>2013</v>
      </c>
      <c r="I35" s="5" t="s">
        <v>158</v>
      </c>
      <c r="J35" s="3"/>
      <c r="K35" s="3"/>
      <c r="L35" s="3">
        <f>L34+J35-K35</f>
        <v>65</v>
      </c>
      <c r="M35" s="3"/>
      <c r="N35" s="3"/>
      <c r="O35" s="3">
        <f>O34+M35-N35</f>
        <v>0</v>
      </c>
      <c r="P35" s="3"/>
      <c r="Q35" s="3"/>
      <c r="R35" s="3">
        <f>R34+P35-Q35</f>
        <v>17677</v>
      </c>
      <c r="S35" s="8" t="s">
        <v>164</v>
      </c>
    </row>
    <row r="36" spans="1:19" ht="21" customHeight="1" x14ac:dyDescent="0.25">
      <c r="A36" s="5">
        <v>31</v>
      </c>
      <c r="B36" s="6">
        <v>41345</v>
      </c>
      <c r="C36" s="7" t="s">
        <v>172</v>
      </c>
      <c r="D36" s="8" t="s">
        <v>37</v>
      </c>
      <c r="E36" s="5"/>
      <c r="F36" s="6">
        <v>41345</v>
      </c>
      <c r="G36" s="3">
        <v>300</v>
      </c>
      <c r="H36" s="5">
        <v>2013</v>
      </c>
      <c r="I36" s="5"/>
      <c r="J36" s="3"/>
      <c r="K36" s="3"/>
      <c r="L36" s="3">
        <f>L35+J36-K36</f>
        <v>65</v>
      </c>
      <c r="M36" s="3">
        <v>300</v>
      </c>
      <c r="N36" s="3"/>
      <c r="O36" s="3">
        <f>O35+M36-N36</f>
        <v>300</v>
      </c>
      <c r="P36" s="3"/>
      <c r="Q36" s="3"/>
      <c r="R36" s="3">
        <f>R35+P36-Q36</f>
        <v>17677</v>
      </c>
      <c r="S36" s="8" t="s">
        <v>170</v>
      </c>
    </row>
    <row r="37" spans="1:19" s="9" customFormat="1" ht="21" customHeight="1" x14ac:dyDescent="0.25">
      <c r="A37" s="5">
        <v>32</v>
      </c>
      <c r="B37" s="6">
        <v>41349</v>
      </c>
      <c r="C37" s="7" t="s">
        <v>21</v>
      </c>
      <c r="D37" s="8"/>
      <c r="E37" s="5"/>
      <c r="F37" s="6">
        <v>41349</v>
      </c>
      <c r="G37" s="3">
        <v>370</v>
      </c>
      <c r="H37" s="5">
        <v>2013</v>
      </c>
      <c r="I37" s="5"/>
      <c r="J37" s="3"/>
      <c r="K37" s="3"/>
      <c r="L37" s="3">
        <f>L36+J37-K37</f>
        <v>65</v>
      </c>
      <c r="M37" s="3"/>
      <c r="N37" s="3"/>
      <c r="O37" s="3">
        <f>O36+M37-N37</f>
        <v>300</v>
      </c>
      <c r="P37" s="3"/>
      <c r="Q37" s="3">
        <f>G37</f>
        <v>370</v>
      </c>
      <c r="R37" s="3">
        <f>R36+P37-Q37</f>
        <v>17307</v>
      </c>
      <c r="S37" s="8"/>
    </row>
    <row r="38" spans="1:19" s="9" customFormat="1" ht="21" customHeight="1" x14ac:dyDescent="0.25">
      <c r="A38" s="5">
        <v>33</v>
      </c>
      <c r="B38" s="6">
        <v>41352</v>
      </c>
      <c r="C38" s="7" t="s">
        <v>93</v>
      </c>
      <c r="D38" s="8" t="s">
        <v>34</v>
      </c>
      <c r="E38" s="5"/>
      <c r="F38" s="6">
        <v>41352</v>
      </c>
      <c r="G38" s="3">
        <v>3300</v>
      </c>
      <c r="H38" s="5">
        <v>2013</v>
      </c>
      <c r="I38" s="5"/>
      <c r="J38" s="3">
        <v>800</v>
      </c>
      <c r="K38" s="3"/>
      <c r="L38" s="3">
        <f>L37+J38-K38</f>
        <v>865</v>
      </c>
      <c r="M38" s="3">
        <f>G38-J38</f>
        <v>2500</v>
      </c>
      <c r="N38" s="3"/>
      <c r="O38" s="3">
        <f>O37+M38-N38</f>
        <v>2800</v>
      </c>
      <c r="P38" s="3"/>
      <c r="Q38" s="3"/>
      <c r="R38" s="3">
        <f>R37+P38-Q38</f>
        <v>17307</v>
      </c>
      <c r="S38" s="8"/>
    </row>
    <row r="39" spans="1:19" s="9" customFormat="1" ht="21" customHeight="1" x14ac:dyDescent="0.25">
      <c r="A39" s="5">
        <v>35</v>
      </c>
      <c r="B39" s="6">
        <v>41358</v>
      </c>
      <c r="C39" s="7" t="s">
        <v>19</v>
      </c>
      <c r="D39" s="8" t="s">
        <v>16</v>
      </c>
      <c r="E39" s="5">
        <v>2483</v>
      </c>
      <c r="F39" s="6">
        <v>41343</v>
      </c>
      <c r="G39" s="3">
        <v>836</v>
      </c>
      <c r="H39" s="5">
        <v>2013</v>
      </c>
      <c r="I39" s="5"/>
      <c r="J39" s="3"/>
      <c r="K39" s="3"/>
      <c r="L39" s="3">
        <f>L38+J39-K39</f>
        <v>865</v>
      </c>
      <c r="M39" s="3"/>
      <c r="N39" s="3"/>
      <c r="O39" s="3">
        <f>O38+M39-N39</f>
        <v>2800</v>
      </c>
      <c r="P39" s="3"/>
      <c r="Q39" s="3">
        <v>836</v>
      </c>
      <c r="R39" s="3">
        <f>R38+P39-Q39</f>
        <v>16471</v>
      </c>
      <c r="S39" s="8"/>
    </row>
    <row r="40" spans="1:19" s="9" customFormat="1" ht="21" customHeight="1" x14ac:dyDescent="0.25">
      <c r="A40" s="5">
        <v>34</v>
      </c>
      <c r="B40" s="6">
        <v>41358</v>
      </c>
      <c r="C40" s="7" t="s">
        <v>89</v>
      </c>
      <c r="D40" s="8" t="s">
        <v>16</v>
      </c>
      <c r="E40" s="5">
        <v>1265</v>
      </c>
      <c r="F40" s="6">
        <v>41358</v>
      </c>
      <c r="G40" s="3">
        <v>845</v>
      </c>
      <c r="H40" s="5">
        <v>2013</v>
      </c>
      <c r="I40" s="5" t="s">
        <v>324</v>
      </c>
      <c r="J40" s="3"/>
      <c r="K40" s="3"/>
      <c r="L40" s="3">
        <f>L39+J40-K40</f>
        <v>865</v>
      </c>
      <c r="M40" s="3"/>
      <c r="N40" s="3"/>
      <c r="O40" s="3">
        <f>O39+M40-N40</f>
        <v>2800</v>
      </c>
      <c r="P40" s="3"/>
      <c r="Q40" s="3"/>
      <c r="R40" s="3">
        <f>R39+P40-Q40</f>
        <v>16471</v>
      </c>
      <c r="S40" s="8" t="s">
        <v>167</v>
      </c>
    </row>
    <row r="41" spans="1:19" s="9" customFormat="1" ht="21" customHeight="1" x14ac:dyDescent="0.25">
      <c r="A41" s="5">
        <v>36</v>
      </c>
      <c r="B41" s="6">
        <v>41360</v>
      </c>
      <c r="C41" s="7" t="s">
        <v>35</v>
      </c>
      <c r="D41" s="8" t="s">
        <v>34</v>
      </c>
      <c r="E41" s="5"/>
      <c r="F41" s="6">
        <f>B41</f>
        <v>41360</v>
      </c>
      <c r="G41" s="3">
        <v>3600</v>
      </c>
      <c r="H41" s="5">
        <v>2013</v>
      </c>
      <c r="I41" s="5"/>
      <c r="J41" s="3"/>
      <c r="K41" s="3">
        <f>G41-N41</f>
        <v>800</v>
      </c>
      <c r="L41" s="3">
        <f>L40+J41-K41</f>
        <v>65</v>
      </c>
      <c r="M41" s="3"/>
      <c r="N41" s="3">
        <v>2800</v>
      </c>
      <c r="O41" s="3">
        <f>O40+M41-N41</f>
        <v>0</v>
      </c>
      <c r="P41" s="3">
        <f>K41+N41</f>
        <v>3600</v>
      </c>
      <c r="Q41" s="3"/>
      <c r="R41" s="3">
        <f>R40+P41-Q41</f>
        <v>20071</v>
      </c>
      <c r="S41" s="8"/>
    </row>
    <row r="42" spans="1:19" s="9" customFormat="1" ht="21" customHeight="1" x14ac:dyDescent="0.25">
      <c r="A42" s="5">
        <v>38</v>
      </c>
      <c r="B42" s="6">
        <v>41364</v>
      </c>
      <c r="C42" s="7" t="s">
        <v>58</v>
      </c>
      <c r="D42" s="8" t="s">
        <v>55</v>
      </c>
      <c r="E42" s="5" t="s">
        <v>28</v>
      </c>
      <c r="F42" s="6">
        <v>41364</v>
      </c>
      <c r="G42" s="10">
        <v>1410</v>
      </c>
      <c r="H42" s="5">
        <v>2013</v>
      </c>
      <c r="I42" s="5" t="s">
        <v>20</v>
      </c>
      <c r="J42" s="3"/>
      <c r="K42" s="3"/>
      <c r="L42" s="3">
        <f>L41+J42-K42</f>
        <v>65</v>
      </c>
      <c r="M42" s="3"/>
      <c r="N42" s="3"/>
      <c r="O42" s="3">
        <f>O41+M42-N42</f>
        <v>0</v>
      </c>
      <c r="P42" s="3"/>
      <c r="Q42" s="3"/>
      <c r="R42" s="3">
        <f>R41+P42-Q42</f>
        <v>20071</v>
      </c>
      <c r="S42" s="8" t="s">
        <v>148</v>
      </c>
    </row>
    <row r="43" spans="1:19" s="9" customFormat="1" ht="21" customHeight="1" x14ac:dyDescent="0.25">
      <c r="A43" s="5">
        <v>37</v>
      </c>
      <c r="B43" s="6">
        <v>41364</v>
      </c>
      <c r="C43" s="7" t="s">
        <v>84</v>
      </c>
      <c r="D43" s="8" t="s">
        <v>39</v>
      </c>
      <c r="E43" s="5"/>
      <c r="F43" s="6">
        <v>41364</v>
      </c>
      <c r="G43" s="3">
        <v>63</v>
      </c>
      <c r="H43" s="5">
        <v>2013</v>
      </c>
      <c r="I43" s="5" t="s">
        <v>18</v>
      </c>
      <c r="J43" s="3"/>
      <c r="K43" s="3"/>
      <c r="L43" s="3">
        <f>L42+J43-K43</f>
        <v>65</v>
      </c>
      <c r="M43" s="3"/>
      <c r="N43" s="3"/>
      <c r="O43" s="3">
        <f>O42+M43-N43</f>
        <v>0</v>
      </c>
      <c r="P43" s="3"/>
      <c r="Q43" s="3">
        <v>63</v>
      </c>
      <c r="R43" s="3">
        <f>R42+P43-Q43</f>
        <v>20008</v>
      </c>
      <c r="S43" s="8"/>
    </row>
    <row r="44" spans="1:19" s="9" customFormat="1" ht="21" customHeight="1" x14ac:dyDescent="0.25">
      <c r="A44" s="5">
        <v>39</v>
      </c>
      <c r="B44" s="6">
        <v>41365</v>
      </c>
      <c r="C44" s="7" t="s">
        <v>45</v>
      </c>
      <c r="D44" s="8" t="s">
        <v>31</v>
      </c>
      <c r="E44" s="5">
        <v>4</v>
      </c>
      <c r="F44" s="6">
        <v>41365</v>
      </c>
      <c r="G44" s="3">
        <v>3300</v>
      </c>
      <c r="H44" s="5">
        <v>2013</v>
      </c>
      <c r="I44" s="5" t="s">
        <v>33</v>
      </c>
      <c r="J44" s="3"/>
      <c r="K44" s="3"/>
      <c r="L44" s="3">
        <f>L43+J44-K44</f>
        <v>65</v>
      </c>
      <c r="M44" s="3"/>
      <c r="N44" s="3"/>
      <c r="O44" s="3">
        <f>O43+M44-N44</f>
        <v>0</v>
      </c>
      <c r="P44" s="3"/>
      <c r="Q44" s="3"/>
      <c r="R44" s="3">
        <f>R43+P44-Q44</f>
        <v>20008</v>
      </c>
      <c r="S44" s="8"/>
    </row>
    <row r="45" spans="1:19" s="9" customFormat="1" ht="21" customHeight="1" x14ac:dyDescent="0.25">
      <c r="A45" s="5">
        <v>40</v>
      </c>
      <c r="B45" s="6">
        <v>41366</v>
      </c>
      <c r="C45" s="7" t="s">
        <v>70</v>
      </c>
      <c r="D45" s="8" t="s">
        <v>29</v>
      </c>
      <c r="E45" s="5" t="s">
        <v>28</v>
      </c>
      <c r="F45" s="6">
        <v>41364</v>
      </c>
      <c r="G45" s="10">
        <v>1010</v>
      </c>
      <c r="H45" s="5">
        <v>2013</v>
      </c>
      <c r="I45" s="5"/>
      <c r="J45" s="3"/>
      <c r="K45" s="3"/>
      <c r="L45" s="3">
        <f>L44+J45-K45</f>
        <v>65</v>
      </c>
      <c r="M45" s="3"/>
      <c r="N45" s="3"/>
      <c r="O45" s="3">
        <f>O44+M45-N45</f>
        <v>0</v>
      </c>
      <c r="P45" s="3"/>
      <c r="Q45" s="10">
        <v>1010</v>
      </c>
      <c r="R45" s="3">
        <f>R44+P45-Q45</f>
        <v>18998</v>
      </c>
      <c r="S45" s="8"/>
    </row>
    <row r="46" spans="1:19" s="9" customFormat="1" ht="21" customHeight="1" x14ac:dyDescent="0.25">
      <c r="A46" s="5">
        <v>41</v>
      </c>
      <c r="B46" s="6">
        <v>41367</v>
      </c>
      <c r="C46" s="7" t="s">
        <v>132</v>
      </c>
      <c r="D46" s="8" t="s">
        <v>22</v>
      </c>
      <c r="E46" s="5">
        <v>74</v>
      </c>
      <c r="F46" s="6">
        <v>41367</v>
      </c>
      <c r="G46" s="3">
        <v>22</v>
      </c>
      <c r="H46" s="5">
        <v>2013</v>
      </c>
      <c r="I46" s="5" t="s">
        <v>18</v>
      </c>
      <c r="J46" s="3"/>
      <c r="K46" s="3">
        <v>22</v>
      </c>
      <c r="L46" s="3">
        <f>L45+J46-K46</f>
        <v>43</v>
      </c>
      <c r="M46" s="3"/>
      <c r="N46" s="3"/>
      <c r="O46" s="3">
        <f>O45+M46-N46</f>
        <v>0</v>
      </c>
      <c r="P46" s="3"/>
      <c r="Q46" s="3"/>
      <c r="R46" s="3">
        <f>R45+P46-Q46</f>
        <v>18998</v>
      </c>
      <c r="S46" s="8" t="s">
        <v>136</v>
      </c>
    </row>
    <row r="47" spans="1:19" s="9" customFormat="1" ht="21" customHeight="1" x14ac:dyDescent="0.25">
      <c r="A47" s="5">
        <v>42</v>
      </c>
      <c r="B47" s="6">
        <v>41368</v>
      </c>
      <c r="C47" s="7" t="s">
        <v>106</v>
      </c>
      <c r="D47" s="8" t="s">
        <v>32</v>
      </c>
      <c r="E47" s="5"/>
      <c r="F47" s="6">
        <v>41368</v>
      </c>
      <c r="G47" s="3">
        <v>500</v>
      </c>
      <c r="H47" s="5">
        <v>2013</v>
      </c>
      <c r="I47" s="5"/>
      <c r="J47" s="3"/>
      <c r="K47" s="3"/>
      <c r="L47" s="3">
        <f>L46+J47-K47</f>
        <v>43</v>
      </c>
      <c r="M47" s="3"/>
      <c r="N47" s="3"/>
      <c r="O47" s="3">
        <f>O46+M47-N47</f>
        <v>0</v>
      </c>
      <c r="P47" s="3">
        <v>500</v>
      </c>
      <c r="Q47" s="3"/>
      <c r="R47" s="3">
        <f>R46+P47-Q47</f>
        <v>19498</v>
      </c>
      <c r="S47" s="8" t="s">
        <v>143</v>
      </c>
    </row>
    <row r="48" spans="1:19" s="9" customFormat="1" ht="21" customHeight="1" x14ac:dyDescent="0.25">
      <c r="A48" s="5">
        <v>44</v>
      </c>
      <c r="B48" s="6">
        <v>41369</v>
      </c>
      <c r="C48" s="7" t="s">
        <v>134</v>
      </c>
      <c r="D48" s="8" t="s">
        <v>23</v>
      </c>
      <c r="E48" s="5">
        <v>4725</v>
      </c>
      <c r="F48" s="6">
        <v>41369</v>
      </c>
      <c r="G48" s="3">
        <v>15</v>
      </c>
      <c r="H48" s="5">
        <v>2013</v>
      </c>
      <c r="I48" s="5" t="s">
        <v>324</v>
      </c>
      <c r="J48" s="3"/>
      <c r="K48" s="3">
        <v>15</v>
      </c>
      <c r="L48" s="3">
        <f>L47+J48-K48</f>
        <v>28</v>
      </c>
      <c r="M48" s="3"/>
      <c r="N48" s="3"/>
      <c r="O48" s="3">
        <f>O47+M48-N48</f>
        <v>0</v>
      </c>
      <c r="P48" s="3"/>
      <c r="Q48" s="3"/>
      <c r="R48" s="3">
        <f>R47+P48-Q48</f>
        <v>19498</v>
      </c>
      <c r="S48" s="8" t="s">
        <v>131</v>
      </c>
    </row>
    <row r="49" spans="1:19" s="9" customFormat="1" ht="21" customHeight="1" x14ac:dyDescent="0.25">
      <c r="A49" s="5">
        <v>43</v>
      </c>
      <c r="B49" s="6">
        <v>41369</v>
      </c>
      <c r="C49" s="7" t="s">
        <v>89</v>
      </c>
      <c r="D49" s="8" t="s">
        <v>16</v>
      </c>
      <c r="E49" s="5">
        <v>1344</v>
      </c>
      <c r="F49" s="6">
        <v>41369</v>
      </c>
      <c r="G49" s="3">
        <v>135</v>
      </c>
      <c r="H49" s="5">
        <v>2013</v>
      </c>
      <c r="I49" s="5" t="s">
        <v>18</v>
      </c>
      <c r="J49" s="3"/>
      <c r="K49" s="3"/>
      <c r="L49" s="3">
        <f>L48+J49-K49</f>
        <v>28</v>
      </c>
      <c r="M49" s="3"/>
      <c r="N49" s="3"/>
      <c r="O49" s="3">
        <f>O48+M49-N49</f>
        <v>0</v>
      </c>
      <c r="P49" s="3"/>
      <c r="Q49" s="3"/>
      <c r="R49" s="3">
        <f>R48+P49-Q49</f>
        <v>19498</v>
      </c>
      <c r="S49" s="8" t="s">
        <v>161</v>
      </c>
    </row>
    <row r="50" spans="1:19" s="9" customFormat="1" ht="21" customHeight="1" x14ac:dyDescent="0.25">
      <c r="A50" s="5">
        <v>45</v>
      </c>
      <c r="B50" s="6">
        <v>41372</v>
      </c>
      <c r="C50" s="7" t="s">
        <v>53</v>
      </c>
      <c r="D50" s="8" t="s">
        <v>16</v>
      </c>
      <c r="E50" s="5">
        <v>22</v>
      </c>
      <c r="F50" s="6">
        <v>41372</v>
      </c>
      <c r="G50" s="3">
        <v>550</v>
      </c>
      <c r="H50" s="5">
        <v>2013</v>
      </c>
      <c r="I50" s="5" t="s">
        <v>36</v>
      </c>
      <c r="J50" s="3"/>
      <c r="K50" s="3"/>
      <c r="L50" s="3">
        <f>L49+J50-K50</f>
        <v>28</v>
      </c>
      <c r="M50" s="3"/>
      <c r="N50" s="3"/>
      <c r="O50" s="3">
        <f>O49+M50-N50</f>
        <v>0</v>
      </c>
      <c r="P50" s="3"/>
      <c r="Q50" s="3"/>
      <c r="R50" s="3">
        <f>R49+P50-Q50</f>
        <v>19498</v>
      </c>
      <c r="S50" s="8"/>
    </row>
    <row r="51" spans="1:19" s="9" customFormat="1" ht="21" customHeight="1" x14ac:dyDescent="0.25">
      <c r="A51" s="5">
        <v>46</v>
      </c>
      <c r="B51" s="6">
        <v>41374</v>
      </c>
      <c r="C51" s="7" t="s">
        <v>90</v>
      </c>
      <c r="D51" s="8" t="s">
        <v>16</v>
      </c>
      <c r="E51" s="5">
        <v>1265</v>
      </c>
      <c r="F51" s="6">
        <v>41358</v>
      </c>
      <c r="G51" s="3">
        <v>845</v>
      </c>
      <c r="H51" s="5">
        <v>2013</v>
      </c>
      <c r="I51" s="5"/>
      <c r="J51" s="3"/>
      <c r="K51" s="3"/>
      <c r="L51" s="3">
        <f>L50+J51-K51</f>
        <v>28</v>
      </c>
      <c r="M51" s="3"/>
      <c r="N51" s="3"/>
      <c r="O51" s="3">
        <f>O50+M51-N51</f>
        <v>0</v>
      </c>
      <c r="P51" s="3"/>
      <c r="Q51" s="3">
        <v>845</v>
      </c>
      <c r="R51" s="3">
        <f>R50+P51-Q51</f>
        <v>18653</v>
      </c>
      <c r="S51" s="8"/>
    </row>
    <row r="52" spans="1:19" s="9" customFormat="1" ht="21" customHeight="1" x14ac:dyDescent="0.25">
      <c r="A52" s="5">
        <v>47</v>
      </c>
      <c r="B52" s="6">
        <v>41380</v>
      </c>
      <c r="C52" s="7" t="s">
        <v>21</v>
      </c>
      <c r="D52" s="8"/>
      <c r="E52" s="5"/>
      <c r="F52" s="6">
        <v>41380</v>
      </c>
      <c r="G52" s="3">
        <v>432</v>
      </c>
      <c r="H52" s="5">
        <v>2013</v>
      </c>
      <c r="I52" s="5"/>
      <c r="J52" s="3"/>
      <c r="K52" s="3"/>
      <c r="L52" s="3">
        <f>L51+J52-K52</f>
        <v>28</v>
      </c>
      <c r="M52" s="3"/>
      <c r="N52" s="3"/>
      <c r="O52" s="3">
        <f>O51+M52-N52</f>
        <v>0</v>
      </c>
      <c r="P52" s="3"/>
      <c r="Q52" s="3">
        <f>G52</f>
        <v>432</v>
      </c>
      <c r="R52" s="3">
        <f>R51+P52-Q52</f>
        <v>18221</v>
      </c>
      <c r="S52" s="8"/>
    </row>
    <row r="53" spans="1:19" s="9" customFormat="1" ht="21" customHeight="1" x14ac:dyDescent="0.25">
      <c r="A53" s="5">
        <v>48</v>
      </c>
      <c r="B53" s="6">
        <v>41380</v>
      </c>
      <c r="C53" s="7" t="s">
        <v>90</v>
      </c>
      <c r="D53" s="8" t="s">
        <v>16</v>
      </c>
      <c r="E53" s="5">
        <v>1344</v>
      </c>
      <c r="F53" s="6">
        <v>41369</v>
      </c>
      <c r="G53" s="3">
        <v>135</v>
      </c>
      <c r="H53" s="5">
        <v>2013</v>
      </c>
      <c r="I53" s="5"/>
      <c r="J53" s="3"/>
      <c r="K53" s="3"/>
      <c r="L53" s="3">
        <f>L52+J53-K53</f>
        <v>28</v>
      </c>
      <c r="M53" s="3"/>
      <c r="N53" s="3"/>
      <c r="O53" s="3">
        <f>O52+M53-N53</f>
        <v>0</v>
      </c>
      <c r="P53" s="3"/>
      <c r="Q53" s="3">
        <v>135</v>
      </c>
      <c r="R53" s="3">
        <f>R52+P53-Q53</f>
        <v>18086</v>
      </c>
      <c r="S53" s="8"/>
    </row>
    <row r="54" spans="1:19" s="9" customFormat="1" ht="21" customHeight="1" x14ac:dyDescent="0.25">
      <c r="A54" s="5">
        <v>49</v>
      </c>
      <c r="B54" s="6">
        <v>41384</v>
      </c>
      <c r="C54" s="7" t="s">
        <v>94</v>
      </c>
      <c r="D54" s="8" t="s">
        <v>34</v>
      </c>
      <c r="E54" s="5"/>
      <c r="F54" s="6">
        <v>41384</v>
      </c>
      <c r="G54" s="3">
        <v>2800</v>
      </c>
      <c r="H54" s="5">
        <v>2013</v>
      </c>
      <c r="I54" s="5"/>
      <c r="J54" s="3">
        <v>300</v>
      </c>
      <c r="K54" s="3"/>
      <c r="L54" s="3">
        <f>L53+J54-K54</f>
        <v>328</v>
      </c>
      <c r="M54" s="3">
        <f>G54-J54</f>
        <v>2500</v>
      </c>
      <c r="N54" s="3"/>
      <c r="O54" s="3">
        <f>O53+M54-N54</f>
        <v>2500</v>
      </c>
      <c r="P54" s="3"/>
      <c r="Q54" s="3"/>
      <c r="R54" s="3">
        <f>R53+P54-Q54</f>
        <v>18086</v>
      </c>
      <c r="S54" s="8"/>
    </row>
    <row r="55" spans="1:19" s="9" customFormat="1" ht="21" customHeight="1" x14ac:dyDescent="0.25">
      <c r="A55" s="5">
        <v>50</v>
      </c>
      <c r="B55" s="6">
        <v>41384</v>
      </c>
      <c r="C55" s="7" t="s">
        <v>54</v>
      </c>
      <c r="D55" s="8" t="s">
        <v>16</v>
      </c>
      <c r="E55" s="5">
        <v>22</v>
      </c>
      <c r="F55" s="6">
        <v>41372</v>
      </c>
      <c r="G55" s="3">
        <v>530</v>
      </c>
      <c r="H55" s="5">
        <v>2013</v>
      </c>
      <c r="I55" s="5"/>
      <c r="J55" s="3"/>
      <c r="K55" s="3"/>
      <c r="L55" s="3">
        <f>L54+J55-K55</f>
        <v>328</v>
      </c>
      <c r="M55" s="3"/>
      <c r="N55" s="3"/>
      <c r="O55" s="3">
        <f>O54+M55-N55</f>
        <v>2500</v>
      </c>
      <c r="P55" s="3"/>
      <c r="Q55" s="3">
        <v>530</v>
      </c>
      <c r="R55" s="3">
        <f>R54+P55-Q55</f>
        <v>17556</v>
      </c>
      <c r="S55" s="8" t="s">
        <v>145</v>
      </c>
    </row>
    <row r="56" spans="1:19" s="9" customFormat="1" ht="21" customHeight="1" x14ac:dyDescent="0.25">
      <c r="A56" s="5">
        <v>51</v>
      </c>
      <c r="B56" s="6">
        <v>41386</v>
      </c>
      <c r="C56" s="7" t="s">
        <v>180</v>
      </c>
      <c r="D56" s="8" t="s">
        <v>31</v>
      </c>
      <c r="E56" s="5">
        <v>5</v>
      </c>
      <c r="F56" s="6">
        <v>41395</v>
      </c>
      <c r="G56" s="3">
        <v>1650</v>
      </c>
      <c r="H56" s="5">
        <v>2012</v>
      </c>
      <c r="I56" s="5"/>
      <c r="J56" s="3"/>
      <c r="K56" s="3"/>
      <c r="L56" s="3">
        <f>L55+J56-K56</f>
        <v>328</v>
      </c>
      <c r="M56" s="3"/>
      <c r="N56" s="3"/>
      <c r="O56" s="3">
        <f>O55+M56-N56</f>
        <v>2500</v>
      </c>
      <c r="P56" s="3"/>
      <c r="Q56" s="3"/>
      <c r="R56" s="3">
        <f>R55+P56-Q56</f>
        <v>17556</v>
      </c>
      <c r="S56" s="8" t="s">
        <v>181</v>
      </c>
    </row>
    <row r="57" spans="1:19" s="9" customFormat="1" ht="21" customHeight="1" x14ac:dyDescent="0.25">
      <c r="A57" s="5">
        <v>52</v>
      </c>
      <c r="B57" s="6">
        <v>41387</v>
      </c>
      <c r="C57" s="7" t="s">
        <v>35</v>
      </c>
      <c r="D57" s="8" t="s">
        <v>34</v>
      </c>
      <c r="E57" s="5"/>
      <c r="F57" s="6">
        <f>B57</f>
        <v>41387</v>
      </c>
      <c r="G57" s="3">
        <v>2700</v>
      </c>
      <c r="H57" s="5">
        <v>2013</v>
      </c>
      <c r="I57" s="5"/>
      <c r="J57" s="3"/>
      <c r="K57" s="3">
        <f>G57-N57</f>
        <v>200</v>
      </c>
      <c r="L57" s="3">
        <f>L56+J57-K57</f>
        <v>128</v>
      </c>
      <c r="M57" s="3"/>
      <c r="N57" s="3">
        <v>2500</v>
      </c>
      <c r="O57" s="3">
        <f>O56+M57-N57</f>
        <v>0</v>
      </c>
      <c r="P57" s="3">
        <f>K57+N57</f>
        <v>2700</v>
      </c>
      <c r="Q57" s="3"/>
      <c r="R57" s="3">
        <f>R56+P57-Q57</f>
        <v>20256</v>
      </c>
      <c r="S57" s="8"/>
    </row>
    <row r="58" spans="1:19" s="9" customFormat="1" ht="21" customHeight="1" x14ac:dyDescent="0.25">
      <c r="A58" s="5">
        <v>53</v>
      </c>
      <c r="B58" s="6">
        <v>41392</v>
      </c>
      <c r="C58" s="7" t="s">
        <v>173</v>
      </c>
      <c r="D58" s="8" t="s">
        <v>32</v>
      </c>
      <c r="E58" s="5"/>
      <c r="F58" s="6">
        <v>41392</v>
      </c>
      <c r="G58" s="3">
        <v>200</v>
      </c>
      <c r="H58" s="5">
        <v>2013</v>
      </c>
      <c r="I58" s="5"/>
      <c r="J58" s="3"/>
      <c r="K58" s="3"/>
      <c r="L58" s="3">
        <f>L57+J58-K58</f>
        <v>128</v>
      </c>
      <c r="M58" s="3"/>
      <c r="N58" s="3"/>
      <c r="O58" s="3">
        <f>O57+M58-N58</f>
        <v>0</v>
      </c>
      <c r="P58" s="3">
        <v>200</v>
      </c>
      <c r="Q58" s="3"/>
      <c r="R58" s="3">
        <f>R57+P58-Q58</f>
        <v>20456</v>
      </c>
      <c r="S58" s="8" t="s">
        <v>171</v>
      </c>
    </row>
    <row r="59" spans="1:19" s="9" customFormat="1" ht="21" customHeight="1" x14ac:dyDescent="0.25">
      <c r="A59" s="5">
        <v>54</v>
      </c>
      <c r="B59" s="6">
        <v>41394</v>
      </c>
      <c r="C59" s="7" t="s">
        <v>59</v>
      </c>
      <c r="D59" s="8" t="s">
        <v>55</v>
      </c>
      <c r="E59" s="5" t="s">
        <v>28</v>
      </c>
      <c r="F59" s="6">
        <v>41394</v>
      </c>
      <c r="G59" s="10">
        <v>1440</v>
      </c>
      <c r="H59" s="5">
        <v>2013</v>
      </c>
      <c r="I59" s="5" t="s">
        <v>20</v>
      </c>
      <c r="J59" s="3"/>
      <c r="K59" s="3"/>
      <c r="L59" s="3">
        <f>L58+J59-K59</f>
        <v>128</v>
      </c>
      <c r="M59" s="3"/>
      <c r="N59" s="3"/>
      <c r="O59" s="3">
        <f>O58+M59-N59</f>
        <v>0</v>
      </c>
      <c r="P59" s="3"/>
      <c r="Q59" s="3"/>
      <c r="R59" s="3">
        <f>R58+P59-Q59</f>
        <v>20456</v>
      </c>
      <c r="S59" s="8" t="s">
        <v>149</v>
      </c>
    </row>
    <row r="60" spans="1:19" s="9" customFormat="1" ht="21" customHeight="1" x14ac:dyDescent="0.25">
      <c r="A60" s="5">
        <v>55</v>
      </c>
      <c r="B60" s="6">
        <v>41395</v>
      </c>
      <c r="C60" s="7" t="s">
        <v>46</v>
      </c>
      <c r="D60" s="8" t="s">
        <v>31</v>
      </c>
      <c r="E60" s="5">
        <v>5</v>
      </c>
      <c r="F60" s="6">
        <v>41395</v>
      </c>
      <c r="G60" s="3">
        <v>3300</v>
      </c>
      <c r="H60" s="5">
        <v>2013</v>
      </c>
      <c r="I60" s="5" t="s">
        <v>33</v>
      </c>
      <c r="J60" s="3"/>
      <c r="K60" s="3"/>
      <c r="L60" s="3">
        <f>L59+J60-K60</f>
        <v>128</v>
      </c>
      <c r="M60" s="3"/>
      <c r="N60" s="3"/>
      <c r="O60" s="3">
        <f>O59+M60-N60</f>
        <v>0</v>
      </c>
      <c r="P60" s="3"/>
      <c r="Q60" s="3"/>
      <c r="R60" s="3">
        <f>R59+P60-Q60</f>
        <v>20456</v>
      </c>
      <c r="S60" s="8"/>
    </row>
    <row r="61" spans="1:19" s="9" customFormat="1" ht="21" customHeight="1" x14ac:dyDescent="0.25">
      <c r="A61" s="5">
        <v>57</v>
      </c>
      <c r="B61" s="6">
        <v>41397</v>
      </c>
      <c r="C61" s="7" t="s">
        <v>107</v>
      </c>
      <c r="D61" s="8" t="s">
        <v>32</v>
      </c>
      <c r="E61" s="5"/>
      <c r="F61" s="6">
        <v>41397</v>
      </c>
      <c r="G61" s="3">
        <v>500</v>
      </c>
      <c r="H61" s="5">
        <v>2013</v>
      </c>
      <c r="I61" s="5"/>
      <c r="J61" s="3"/>
      <c r="K61" s="3"/>
      <c r="L61" s="3">
        <f>L60+J61-K61</f>
        <v>128</v>
      </c>
      <c r="M61" s="3"/>
      <c r="N61" s="3"/>
      <c r="O61" s="3">
        <f>O60+M61-N61</f>
        <v>0</v>
      </c>
      <c r="P61" s="3">
        <v>500</v>
      </c>
      <c r="Q61" s="3"/>
      <c r="R61" s="3">
        <f>R60+P61-Q61</f>
        <v>20956</v>
      </c>
      <c r="S61" s="8" t="s">
        <v>143</v>
      </c>
    </row>
    <row r="62" spans="1:19" s="9" customFormat="1" ht="21" customHeight="1" x14ac:dyDescent="0.25">
      <c r="A62" s="5">
        <v>58</v>
      </c>
      <c r="B62" s="6">
        <v>41397</v>
      </c>
      <c r="C62" s="7" t="s">
        <v>71</v>
      </c>
      <c r="D62" s="8" t="s">
        <v>29</v>
      </c>
      <c r="E62" s="5" t="s">
        <v>28</v>
      </c>
      <c r="F62" s="6">
        <v>41394</v>
      </c>
      <c r="G62" s="10">
        <v>1030</v>
      </c>
      <c r="H62" s="5">
        <v>2013</v>
      </c>
      <c r="I62" s="5"/>
      <c r="J62" s="3"/>
      <c r="K62" s="3"/>
      <c r="L62" s="3">
        <f>L61+J62-K62</f>
        <v>128</v>
      </c>
      <c r="M62" s="3"/>
      <c r="N62" s="3"/>
      <c r="O62" s="3">
        <f>O61+M62-N62</f>
        <v>0</v>
      </c>
      <c r="P62" s="3"/>
      <c r="Q62" s="10">
        <v>1030</v>
      </c>
      <c r="R62" s="3">
        <f>R61+P62-Q62</f>
        <v>19926</v>
      </c>
      <c r="S62" s="8"/>
    </row>
    <row r="63" spans="1:19" s="9" customFormat="1" ht="21" customHeight="1" x14ac:dyDescent="0.25">
      <c r="A63" s="5">
        <v>56</v>
      </c>
      <c r="B63" s="6">
        <v>41397</v>
      </c>
      <c r="C63" s="7" t="s">
        <v>118</v>
      </c>
      <c r="D63" s="8" t="s">
        <v>22</v>
      </c>
      <c r="E63" s="5">
        <v>16</v>
      </c>
      <c r="F63" s="6">
        <v>41386</v>
      </c>
      <c r="G63" s="3">
        <v>50</v>
      </c>
      <c r="H63" s="5">
        <v>2013</v>
      </c>
      <c r="I63" s="5" t="s">
        <v>18</v>
      </c>
      <c r="J63" s="3"/>
      <c r="K63" s="3">
        <v>50</v>
      </c>
      <c r="L63" s="3">
        <f>L62+J63-K63</f>
        <v>78</v>
      </c>
      <c r="M63" s="3"/>
      <c r="N63" s="3"/>
      <c r="O63" s="3">
        <f>O62+M63-N63</f>
        <v>0</v>
      </c>
      <c r="P63" s="3"/>
      <c r="Q63" s="3"/>
      <c r="R63" s="3">
        <f>R62+P63-Q63</f>
        <v>19926</v>
      </c>
      <c r="S63" s="8" t="s">
        <v>139</v>
      </c>
    </row>
    <row r="64" spans="1:19" s="9" customFormat="1" ht="21" customHeight="1" x14ac:dyDescent="0.25">
      <c r="A64" s="5">
        <v>59</v>
      </c>
      <c r="B64" s="6">
        <v>41404</v>
      </c>
      <c r="C64" s="7" t="s">
        <v>173</v>
      </c>
      <c r="D64" s="8" t="s">
        <v>37</v>
      </c>
      <c r="E64" s="5"/>
      <c r="F64" s="6">
        <v>41404</v>
      </c>
      <c r="G64" s="3">
        <v>300</v>
      </c>
      <c r="H64" s="5">
        <v>2013</v>
      </c>
      <c r="I64" s="5"/>
      <c r="J64" s="3"/>
      <c r="K64" s="3"/>
      <c r="L64" s="3">
        <f>L63+J64-K64</f>
        <v>78</v>
      </c>
      <c r="M64" s="3">
        <v>300</v>
      </c>
      <c r="N64" s="3"/>
      <c r="O64" s="3">
        <f>O63+M64-N64</f>
        <v>300</v>
      </c>
      <c r="P64" s="3"/>
      <c r="Q64" s="3"/>
      <c r="R64" s="3">
        <f>R63+P64-Q64</f>
        <v>19926</v>
      </c>
      <c r="S64" s="8" t="s">
        <v>170</v>
      </c>
    </row>
    <row r="65" spans="1:19" s="9" customFormat="1" ht="21" customHeight="1" x14ac:dyDescent="0.25">
      <c r="A65" s="5">
        <v>60</v>
      </c>
      <c r="B65" s="6">
        <v>41405</v>
      </c>
      <c r="C65" s="7" t="s">
        <v>17</v>
      </c>
      <c r="D65" s="8" t="s">
        <v>16</v>
      </c>
      <c r="E65" s="5">
        <v>3257</v>
      </c>
      <c r="F65" s="6">
        <v>41405</v>
      </c>
      <c r="G65" s="3">
        <v>812</v>
      </c>
      <c r="H65" s="5">
        <v>2013</v>
      </c>
      <c r="I65" s="5" t="s">
        <v>158</v>
      </c>
      <c r="J65" s="3"/>
      <c r="K65" s="3"/>
      <c r="L65" s="3">
        <f>L64+J65-K65</f>
        <v>78</v>
      </c>
      <c r="M65" s="3"/>
      <c r="N65" s="3"/>
      <c r="O65" s="3">
        <f>O64+M65-N65</f>
        <v>300</v>
      </c>
      <c r="P65" s="3"/>
      <c r="Q65" s="3"/>
      <c r="R65" s="3">
        <f>R64+P65-Q65</f>
        <v>19926</v>
      </c>
      <c r="S65" s="8" t="s">
        <v>164</v>
      </c>
    </row>
    <row r="66" spans="1:19" s="9" customFormat="1" ht="21" customHeight="1" x14ac:dyDescent="0.25">
      <c r="A66" s="5">
        <v>61</v>
      </c>
      <c r="B66" s="6">
        <v>41409</v>
      </c>
      <c r="C66" s="7" t="s">
        <v>90</v>
      </c>
      <c r="D66" s="8" t="s">
        <v>16</v>
      </c>
      <c r="E66" s="5">
        <v>2725</v>
      </c>
      <c r="F66" s="6">
        <v>41461</v>
      </c>
      <c r="G66" s="3">
        <v>142</v>
      </c>
      <c r="H66" s="5">
        <v>2013</v>
      </c>
      <c r="I66" s="5"/>
      <c r="J66" s="3"/>
      <c r="K66" s="3"/>
      <c r="L66" s="3">
        <f>L65+J66-K66</f>
        <v>78</v>
      </c>
      <c r="M66" s="3"/>
      <c r="N66" s="3"/>
      <c r="O66" s="3">
        <f>O65+M66-N66</f>
        <v>300</v>
      </c>
      <c r="P66" s="3"/>
      <c r="Q66" s="3">
        <v>142</v>
      </c>
      <c r="R66" s="3">
        <f>R65+P66-Q66</f>
        <v>19784</v>
      </c>
      <c r="S66" s="8"/>
    </row>
    <row r="67" spans="1:19" s="9" customFormat="1" ht="21" customHeight="1" x14ac:dyDescent="0.25">
      <c r="A67" s="5">
        <v>62</v>
      </c>
      <c r="B67" s="6">
        <v>41410</v>
      </c>
      <c r="C67" s="7" t="s">
        <v>21</v>
      </c>
      <c r="D67" s="8"/>
      <c r="E67" s="5"/>
      <c r="F67" s="6">
        <v>41410</v>
      </c>
      <c r="G67" s="3">
        <v>410</v>
      </c>
      <c r="H67" s="5">
        <v>2013</v>
      </c>
      <c r="I67" s="5"/>
      <c r="J67" s="3"/>
      <c r="K67" s="3"/>
      <c r="L67" s="3">
        <f>L66+J67-K67</f>
        <v>78</v>
      </c>
      <c r="M67" s="3"/>
      <c r="N67" s="3"/>
      <c r="O67" s="3">
        <f>O66+M67-N67</f>
        <v>300</v>
      </c>
      <c r="P67" s="3"/>
      <c r="Q67" s="3">
        <f>G67</f>
        <v>410</v>
      </c>
      <c r="R67" s="3">
        <f>R66+P67-Q67</f>
        <v>19374</v>
      </c>
      <c r="S67" s="8"/>
    </row>
    <row r="68" spans="1:19" s="9" customFormat="1" ht="21" customHeight="1" x14ac:dyDescent="0.25">
      <c r="A68" s="5">
        <v>64</v>
      </c>
      <c r="B68" s="6">
        <v>41412</v>
      </c>
      <c r="C68" s="7" t="s">
        <v>182</v>
      </c>
      <c r="D68" s="8" t="s">
        <v>34</v>
      </c>
      <c r="E68" s="5"/>
      <c r="F68" s="6">
        <v>41412</v>
      </c>
      <c r="G68" s="3">
        <v>1650</v>
      </c>
      <c r="H68" s="5">
        <v>2012</v>
      </c>
      <c r="I68" s="5"/>
      <c r="J68" s="3">
        <v>250</v>
      </c>
      <c r="K68" s="3"/>
      <c r="L68" s="3">
        <f>L67+J68-K68</f>
        <v>328</v>
      </c>
      <c r="M68" s="3">
        <f>G68-J68</f>
        <v>1400</v>
      </c>
      <c r="N68" s="3"/>
      <c r="O68" s="3">
        <f>O67+M68-N68</f>
        <v>1700</v>
      </c>
      <c r="P68" s="3"/>
      <c r="Q68" s="3"/>
      <c r="R68" s="3">
        <f>R67+P68-Q68</f>
        <v>19374</v>
      </c>
      <c r="S68" s="8"/>
    </row>
    <row r="69" spans="1:19" ht="21" customHeight="1" x14ac:dyDescent="0.25">
      <c r="A69" s="5">
        <v>63</v>
      </c>
      <c r="B69" s="6">
        <v>41412</v>
      </c>
      <c r="C69" s="7" t="s">
        <v>95</v>
      </c>
      <c r="D69" s="8" t="s">
        <v>34</v>
      </c>
      <c r="E69" s="5"/>
      <c r="F69" s="6">
        <v>41412</v>
      </c>
      <c r="G69" s="3">
        <v>3300</v>
      </c>
      <c r="H69" s="5">
        <v>2013</v>
      </c>
      <c r="I69" s="5"/>
      <c r="J69" s="3">
        <v>800</v>
      </c>
      <c r="K69" s="3"/>
      <c r="L69" s="3">
        <f>L68+J69-K69</f>
        <v>1128</v>
      </c>
      <c r="M69" s="3">
        <f>G69-J69</f>
        <v>2500</v>
      </c>
      <c r="N69" s="3"/>
      <c r="O69" s="3">
        <f>O68+M69-N69</f>
        <v>4200</v>
      </c>
      <c r="P69" s="3"/>
      <c r="Q69" s="3"/>
      <c r="R69" s="3">
        <f>R68+P69-Q69</f>
        <v>19374</v>
      </c>
      <c r="S69" s="8"/>
    </row>
    <row r="70" spans="1:19" s="9" customFormat="1" ht="21" customHeight="1" x14ac:dyDescent="0.25">
      <c r="A70" s="5">
        <v>65</v>
      </c>
      <c r="B70" s="6">
        <v>41414</v>
      </c>
      <c r="C70" s="7" t="s">
        <v>183</v>
      </c>
      <c r="D70" s="8" t="s">
        <v>184</v>
      </c>
      <c r="E70" s="5"/>
      <c r="F70" s="6">
        <v>41414</v>
      </c>
      <c r="G70" s="3">
        <v>6000</v>
      </c>
      <c r="H70" s="5">
        <v>2012</v>
      </c>
      <c r="I70" s="5"/>
      <c r="J70" s="3"/>
      <c r="K70" s="3"/>
      <c r="L70" s="3">
        <f>L69+J70-K70</f>
        <v>1128</v>
      </c>
      <c r="M70" s="3"/>
      <c r="N70" s="3"/>
      <c r="O70" s="3">
        <f>O69+M70-N70</f>
        <v>4200</v>
      </c>
      <c r="P70" s="3"/>
      <c r="Q70" s="3">
        <v>6000</v>
      </c>
      <c r="R70" s="3">
        <f>R69+P70-Q70</f>
        <v>13374</v>
      </c>
      <c r="S70" s="8" t="s">
        <v>186</v>
      </c>
    </row>
    <row r="71" spans="1:19" s="9" customFormat="1" ht="21" customHeight="1" x14ac:dyDescent="0.25">
      <c r="A71" s="5">
        <v>66</v>
      </c>
      <c r="B71" s="6">
        <v>41414</v>
      </c>
      <c r="C71" s="7" t="s">
        <v>185</v>
      </c>
      <c r="D71" s="8" t="s">
        <v>184</v>
      </c>
      <c r="E71" s="5"/>
      <c r="F71" s="6">
        <v>41414</v>
      </c>
      <c r="G71" s="3">
        <v>2000</v>
      </c>
      <c r="H71" s="5">
        <v>2012</v>
      </c>
      <c r="I71" s="5"/>
      <c r="J71" s="3"/>
      <c r="K71" s="3"/>
      <c r="L71" s="3">
        <f>L70+J71-K71</f>
        <v>1128</v>
      </c>
      <c r="M71" s="3"/>
      <c r="N71" s="3"/>
      <c r="O71" s="3">
        <f>O70+M71-N71</f>
        <v>4200</v>
      </c>
      <c r="P71" s="3"/>
      <c r="Q71" s="3">
        <v>2000</v>
      </c>
      <c r="R71" s="3">
        <f>R70+P71-Q71</f>
        <v>11374</v>
      </c>
      <c r="S71" s="8" t="s">
        <v>186</v>
      </c>
    </row>
    <row r="72" spans="1:19" s="9" customFormat="1" ht="21" customHeight="1" x14ac:dyDescent="0.25">
      <c r="A72" s="5">
        <v>67</v>
      </c>
      <c r="B72" s="6">
        <v>41414</v>
      </c>
      <c r="C72" s="7" t="s">
        <v>35</v>
      </c>
      <c r="D72" s="8" t="s">
        <v>34</v>
      </c>
      <c r="E72" s="5"/>
      <c r="F72" s="6">
        <f>B72</f>
        <v>41414</v>
      </c>
      <c r="G72" s="3">
        <v>5200</v>
      </c>
      <c r="H72" s="5">
        <v>2013</v>
      </c>
      <c r="I72" s="5"/>
      <c r="J72" s="3"/>
      <c r="K72" s="3">
        <f>G72-N72</f>
        <v>1000</v>
      </c>
      <c r="L72" s="3">
        <f>L71+J72-K72</f>
        <v>128</v>
      </c>
      <c r="M72" s="3"/>
      <c r="N72" s="3">
        <v>4200</v>
      </c>
      <c r="O72" s="3">
        <f>O71+M72-N72</f>
        <v>0</v>
      </c>
      <c r="P72" s="3">
        <f>K72+N72</f>
        <v>5200</v>
      </c>
      <c r="Q72" s="3"/>
      <c r="R72" s="3">
        <f>R71+P72-Q72</f>
        <v>16574</v>
      </c>
      <c r="S72" s="8"/>
    </row>
    <row r="73" spans="1:19" s="9" customFormat="1" ht="21" customHeight="1" x14ac:dyDescent="0.25">
      <c r="A73" s="5">
        <v>68</v>
      </c>
      <c r="B73" s="6">
        <v>41422</v>
      </c>
      <c r="C73" s="7" t="s">
        <v>19</v>
      </c>
      <c r="D73" s="8" t="s">
        <v>16</v>
      </c>
      <c r="E73" s="5">
        <v>3257</v>
      </c>
      <c r="F73" s="6">
        <v>41405</v>
      </c>
      <c r="G73" s="3">
        <v>812</v>
      </c>
      <c r="H73" s="5">
        <v>2013</v>
      </c>
      <c r="I73" s="5"/>
      <c r="J73" s="3"/>
      <c r="K73" s="3"/>
      <c r="L73" s="3">
        <f>L72+J73-K73</f>
        <v>128</v>
      </c>
      <c r="M73" s="3"/>
      <c r="N73" s="3"/>
      <c r="O73" s="3">
        <f>O72+M73-N73</f>
        <v>0</v>
      </c>
      <c r="P73" s="3"/>
      <c r="Q73" s="3">
        <v>812</v>
      </c>
      <c r="R73" s="3">
        <f>R72+P73-Q73</f>
        <v>15762</v>
      </c>
      <c r="S73" s="8"/>
    </row>
    <row r="74" spans="1:19" ht="21" customHeight="1" x14ac:dyDescent="0.25">
      <c r="A74" s="5">
        <v>69</v>
      </c>
      <c r="B74" s="6">
        <v>41425</v>
      </c>
      <c r="C74" s="7" t="s">
        <v>60</v>
      </c>
      <c r="D74" s="8" t="s">
        <v>55</v>
      </c>
      <c r="E74" s="5" t="s">
        <v>28</v>
      </c>
      <c r="F74" s="6">
        <v>41425</v>
      </c>
      <c r="G74" s="10">
        <v>1420</v>
      </c>
      <c r="H74" s="5">
        <v>2013</v>
      </c>
      <c r="I74" s="5" t="s">
        <v>20</v>
      </c>
      <c r="J74" s="3"/>
      <c r="K74" s="3"/>
      <c r="L74" s="3">
        <f>L73+J74-K74</f>
        <v>128</v>
      </c>
      <c r="M74" s="3"/>
      <c r="N74" s="3"/>
      <c r="O74" s="3">
        <f>O73+M74-N74</f>
        <v>0</v>
      </c>
      <c r="P74" s="3"/>
      <c r="Q74" s="3"/>
      <c r="R74" s="3">
        <f>R73+P74-Q74</f>
        <v>15762</v>
      </c>
      <c r="S74" s="8" t="s">
        <v>150</v>
      </c>
    </row>
    <row r="75" spans="1:19" s="9" customFormat="1" ht="21" customHeight="1" x14ac:dyDescent="0.25">
      <c r="A75" s="5">
        <v>70</v>
      </c>
      <c r="B75" s="6">
        <v>41426</v>
      </c>
      <c r="C75" s="7" t="s">
        <v>47</v>
      </c>
      <c r="D75" s="8" t="s">
        <v>31</v>
      </c>
      <c r="E75" s="5">
        <v>6</v>
      </c>
      <c r="F75" s="6">
        <v>41426</v>
      </c>
      <c r="G75" s="3">
        <v>3300</v>
      </c>
      <c r="H75" s="5">
        <v>2013</v>
      </c>
      <c r="I75" s="5" t="s">
        <v>33</v>
      </c>
      <c r="J75" s="3"/>
      <c r="K75" s="3"/>
      <c r="L75" s="3">
        <f>L74+J75-K75</f>
        <v>128</v>
      </c>
      <c r="M75" s="3"/>
      <c r="N75" s="3"/>
      <c r="O75" s="3">
        <f>O74+M75-N75</f>
        <v>0</v>
      </c>
      <c r="P75" s="3"/>
      <c r="Q75" s="3"/>
      <c r="R75" s="3">
        <f>R74+P75-Q75</f>
        <v>15762</v>
      </c>
      <c r="S75" s="8"/>
    </row>
    <row r="76" spans="1:19" s="9" customFormat="1" ht="21" customHeight="1" x14ac:dyDescent="0.25">
      <c r="A76" s="5">
        <v>71</v>
      </c>
      <c r="B76" s="6">
        <v>41428</v>
      </c>
      <c r="C76" s="7" t="s">
        <v>72</v>
      </c>
      <c r="D76" s="8" t="s">
        <v>29</v>
      </c>
      <c r="E76" s="5" t="s">
        <v>28</v>
      </c>
      <c r="F76" s="6">
        <v>41425</v>
      </c>
      <c r="G76" s="10">
        <v>1020</v>
      </c>
      <c r="H76" s="5">
        <v>2013</v>
      </c>
      <c r="I76" s="5"/>
      <c r="J76" s="3"/>
      <c r="K76" s="3"/>
      <c r="L76" s="3">
        <f>L75+J76-K76</f>
        <v>128</v>
      </c>
      <c r="M76" s="3"/>
      <c r="N76" s="3"/>
      <c r="O76" s="3">
        <f>O75+M76-N76</f>
        <v>0</v>
      </c>
      <c r="P76" s="3"/>
      <c r="Q76" s="10">
        <v>1020</v>
      </c>
      <c r="R76" s="3">
        <f>R75+P76-Q76</f>
        <v>14742</v>
      </c>
      <c r="S76" s="8"/>
    </row>
    <row r="77" spans="1:19" s="9" customFormat="1" ht="21" customHeight="1" x14ac:dyDescent="0.25">
      <c r="A77" s="5">
        <v>72</v>
      </c>
      <c r="B77" s="6">
        <v>41429</v>
      </c>
      <c r="C77" s="7" t="s">
        <v>108</v>
      </c>
      <c r="D77" s="8" t="s">
        <v>32</v>
      </c>
      <c r="E77" s="5"/>
      <c r="F77" s="6">
        <v>41429</v>
      </c>
      <c r="G77" s="3">
        <v>500</v>
      </c>
      <c r="H77" s="5">
        <v>2013</v>
      </c>
      <c r="I77" s="5"/>
      <c r="J77" s="3"/>
      <c r="K77" s="3"/>
      <c r="L77" s="3">
        <f>L76+J77-K77</f>
        <v>128</v>
      </c>
      <c r="M77" s="3"/>
      <c r="N77" s="3"/>
      <c r="O77" s="3">
        <f>O76+M77-N77</f>
        <v>0</v>
      </c>
      <c r="P77" s="3">
        <v>500</v>
      </c>
      <c r="Q77" s="3"/>
      <c r="R77" s="3">
        <f>R76+P77-Q77</f>
        <v>15242</v>
      </c>
      <c r="S77" s="8" t="s">
        <v>143</v>
      </c>
    </row>
    <row r="78" spans="1:19" s="9" customFormat="1" ht="21" customHeight="1" x14ac:dyDescent="0.25">
      <c r="A78" s="5">
        <v>73</v>
      </c>
      <c r="B78" s="6">
        <v>41441</v>
      </c>
      <c r="C78" s="7" t="s">
        <v>21</v>
      </c>
      <c r="D78" s="8"/>
      <c r="E78" s="5"/>
      <c r="F78" s="6">
        <v>41441</v>
      </c>
      <c r="G78" s="3">
        <v>400</v>
      </c>
      <c r="H78" s="5">
        <v>2013</v>
      </c>
      <c r="I78" s="5"/>
      <c r="J78" s="3"/>
      <c r="K78" s="3"/>
      <c r="L78" s="3">
        <f>L77+J78-K78</f>
        <v>128</v>
      </c>
      <c r="M78" s="3"/>
      <c r="N78" s="3"/>
      <c r="O78" s="3">
        <f>O77+M78-N78</f>
        <v>0</v>
      </c>
      <c r="P78" s="3"/>
      <c r="Q78" s="3">
        <f>G78</f>
        <v>400</v>
      </c>
      <c r="R78" s="3">
        <f>R77+P78-Q78</f>
        <v>14842</v>
      </c>
      <c r="S78" s="8"/>
    </row>
    <row r="79" spans="1:19" ht="21" customHeight="1" x14ac:dyDescent="0.25">
      <c r="A79" s="5">
        <v>74</v>
      </c>
      <c r="B79" s="6">
        <v>41446</v>
      </c>
      <c r="C79" s="7" t="s">
        <v>96</v>
      </c>
      <c r="D79" s="8" t="s">
        <v>34</v>
      </c>
      <c r="E79" s="5"/>
      <c r="F79" s="6">
        <v>41446</v>
      </c>
      <c r="G79" s="3">
        <v>3300</v>
      </c>
      <c r="H79" s="5">
        <v>2013</v>
      </c>
      <c r="I79" s="5"/>
      <c r="J79" s="3">
        <v>800</v>
      </c>
      <c r="K79" s="3"/>
      <c r="L79" s="3">
        <f>L78+J79-K79</f>
        <v>928</v>
      </c>
      <c r="M79" s="3">
        <f>G79-J79</f>
        <v>2500</v>
      </c>
      <c r="N79" s="3"/>
      <c r="O79" s="3">
        <f>O78+M79-N79</f>
        <v>2500</v>
      </c>
      <c r="P79" s="3"/>
      <c r="Q79" s="3"/>
      <c r="R79" s="3">
        <f>R78+P79-Q79</f>
        <v>14842</v>
      </c>
      <c r="S79" s="8"/>
    </row>
    <row r="80" spans="1:19" s="9" customFormat="1" ht="21" customHeight="1" x14ac:dyDescent="0.25">
      <c r="A80" s="5">
        <v>75</v>
      </c>
      <c r="B80" s="6">
        <v>41446</v>
      </c>
      <c r="C80" s="7" t="s">
        <v>35</v>
      </c>
      <c r="D80" s="8" t="s">
        <v>34</v>
      </c>
      <c r="E80" s="5"/>
      <c r="F80" s="6">
        <f>B80</f>
        <v>41446</v>
      </c>
      <c r="G80" s="3">
        <v>3300</v>
      </c>
      <c r="H80" s="5">
        <v>2013</v>
      </c>
      <c r="I80" s="5"/>
      <c r="J80" s="3"/>
      <c r="K80" s="3">
        <f>G80-N80</f>
        <v>800</v>
      </c>
      <c r="L80" s="3">
        <f>L79+J80-K80</f>
        <v>128</v>
      </c>
      <c r="M80" s="3"/>
      <c r="N80" s="3">
        <v>2500</v>
      </c>
      <c r="O80" s="3">
        <f>O79+M80-N80</f>
        <v>0</v>
      </c>
      <c r="P80" s="3">
        <f>K80+N80</f>
        <v>3300</v>
      </c>
      <c r="Q80" s="3"/>
      <c r="R80" s="3">
        <f>R79+P80-Q80</f>
        <v>18142</v>
      </c>
      <c r="S80" s="8"/>
    </row>
    <row r="81" spans="1:19" s="9" customFormat="1" ht="21" customHeight="1" x14ac:dyDescent="0.25">
      <c r="A81" s="5">
        <v>76</v>
      </c>
      <c r="B81" s="6">
        <v>41452</v>
      </c>
      <c r="C81" s="7" t="s">
        <v>27</v>
      </c>
      <c r="D81" s="8" t="s">
        <v>23</v>
      </c>
      <c r="E81" s="5" t="s">
        <v>28</v>
      </c>
      <c r="F81" s="6">
        <v>41452</v>
      </c>
      <c r="G81" s="3">
        <v>20</v>
      </c>
      <c r="H81" s="5">
        <v>2013</v>
      </c>
      <c r="I81" s="5" t="s">
        <v>18</v>
      </c>
      <c r="J81" s="3"/>
      <c r="K81" s="3">
        <v>20</v>
      </c>
      <c r="L81" s="3">
        <f>L80+J81-K81</f>
        <v>108</v>
      </c>
      <c r="M81" s="3"/>
      <c r="N81" s="3"/>
      <c r="O81" s="3">
        <f>O80+M81-N81</f>
        <v>0</v>
      </c>
      <c r="P81" s="3"/>
      <c r="Q81" s="3"/>
      <c r="R81" s="3">
        <f>R80+P81-Q81</f>
        <v>18142</v>
      </c>
      <c r="S81" s="8" t="s">
        <v>138</v>
      </c>
    </row>
    <row r="82" spans="1:19" s="9" customFormat="1" ht="21" customHeight="1" x14ac:dyDescent="0.25">
      <c r="A82" s="5">
        <v>77</v>
      </c>
      <c r="B82" s="6">
        <v>41453</v>
      </c>
      <c r="C82" s="7" t="s">
        <v>89</v>
      </c>
      <c r="D82" s="8" t="s">
        <v>16</v>
      </c>
      <c r="E82" s="5">
        <v>2255</v>
      </c>
      <c r="F82" s="6">
        <v>41453</v>
      </c>
      <c r="G82" s="3">
        <v>730</v>
      </c>
      <c r="H82" s="5">
        <v>2013</v>
      </c>
      <c r="I82" s="5" t="s">
        <v>18</v>
      </c>
      <c r="J82" s="3"/>
      <c r="K82" s="3"/>
      <c r="L82" s="3">
        <f>L81+J82-K82</f>
        <v>108</v>
      </c>
      <c r="M82" s="3"/>
      <c r="N82" s="3"/>
      <c r="O82" s="3">
        <f>O81+M82-N82</f>
        <v>0</v>
      </c>
      <c r="P82" s="3"/>
      <c r="Q82" s="3"/>
      <c r="R82" s="3">
        <f>R81+P82-Q82</f>
        <v>18142</v>
      </c>
      <c r="S82" s="8" t="s">
        <v>167</v>
      </c>
    </row>
    <row r="83" spans="1:19" s="9" customFormat="1" ht="21" customHeight="1" x14ac:dyDescent="0.25">
      <c r="A83" s="5">
        <v>80</v>
      </c>
      <c r="B83" s="6">
        <v>41455</v>
      </c>
      <c r="C83" s="7" t="s">
        <v>61</v>
      </c>
      <c r="D83" s="8" t="s">
        <v>55</v>
      </c>
      <c r="E83" s="5" t="s">
        <v>28</v>
      </c>
      <c r="F83" s="6">
        <v>41455</v>
      </c>
      <c r="G83" s="10">
        <v>1400</v>
      </c>
      <c r="H83" s="5">
        <v>2013</v>
      </c>
      <c r="I83" s="5" t="s">
        <v>20</v>
      </c>
      <c r="J83" s="3"/>
      <c r="K83" s="3"/>
      <c r="L83" s="3">
        <f>L82+J83-K83</f>
        <v>108</v>
      </c>
      <c r="M83" s="3"/>
      <c r="N83" s="3"/>
      <c r="O83" s="3">
        <f>O82+M83-N83</f>
        <v>0</v>
      </c>
      <c r="P83" s="3"/>
      <c r="Q83" s="3"/>
      <c r="R83" s="3">
        <f>R82+P83-Q83</f>
        <v>18142</v>
      </c>
      <c r="S83" s="8" t="s">
        <v>151</v>
      </c>
    </row>
    <row r="84" spans="1:19" s="9" customFormat="1" ht="21" customHeight="1" x14ac:dyDescent="0.25">
      <c r="A84" s="5">
        <v>78</v>
      </c>
      <c r="B84" s="6">
        <v>41455</v>
      </c>
      <c r="C84" s="7" t="s">
        <v>87</v>
      </c>
      <c r="D84" s="8" t="s">
        <v>16</v>
      </c>
      <c r="E84" s="5">
        <v>49</v>
      </c>
      <c r="F84" s="6">
        <v>41455</v>
      </c>
      <c r="G84" s="3">
        <v>1887.6</v>
      </c>
      <c r="H84" s="5">
        <v>2013</v>
      </c>
      <c r="I84" s="5" t="s">
        <v>18</v>
      </c>
      <c r="J84" s="3"/>
      <c r="K84" s="3"/>
      <c r="L84" s="3">
        <f>L83+J84-K84</f>
        <v>108</v>
      </c>
      <c r="M84" s="3"/>
      <c r="N84" s="3"/>
      <c r="O84" s="3">
        <f>O83+M84-N84</f>
        <v>0</v>
      </c>
      <c r="P84" s="3"/>
      <c r="Q84" s="3"/>
      <c r="R84" s="3">
        <f>R83+P84-Q84</f>
        <v>18142</v>
      </c>
      <c r="S84" s="8" t="s">
        <v>175</v>
      </c>
    </row>
    <row r="85" spans="1:19" s="9" customFormat="1" ht="21" customHeight="1" x14ac:dyDescent="0.25">
      <c r="A85" s="5">
        <v>79</v>
      </c>
      <c r="B85" s="6">
        <v>41455</v>
      </c>
      <c r="C85" s="7" t="s">
        <v>85</v>
      </c>
      <c r="D85" s="8" t="s">
        <v>39</v>
      </c>
      <c r="E85" s="5"/>
      <c r="F85" s="6">
        <v>41455</v>
      </c>
      <c r="G85" s="3">
        <v>58</v>
      </c>
      <c r="H85" s="5">
        <v>2013</v>
      </c>
      <c r="I85" s="5" t="s">
        <v>18</v>
      </c>
      <c r="J85" s="3"/>
      <c r="K85" s="3"/>
      <c r="L85" s="3">
        <f>L84+J85-K85</f>
        <v>108</v>
      </c>
      <c r="M85" s="3"/>
      <c r="N85" s="3"/>
      <c r="O85" s="3">
        <f>O84+M85-N85</f>
        <v>0</v>
      </c>
      <c r="P85" s="3"/>
      <c r="Q85" s="3">
        <v>58</v>
      </c>
      <c r="R85" s="3">
        <f>R84+P85-Q85</f>
        <v>18084</v>
      </c>
      <c r="S85" s="8"/>
    </row>
    <row r="86" spans="1:19" s="9" customFormat="1" ht="21" customHeight="1" x14ac:dyDescent="0.25">
      <c r="A86" s="5">
        <v>81</v>
      </c>
      <c r="B86" s="6">
        <v>41456</v>
      </c>
      <c r="C86" s="7" t="s">
        <v>48</v>
      </c>
      <c r="D86" s="8" t="s">
        <v>31</v>
      </c>
      <c r="E86" s="5">
        <v>7</v>
      </c>
      <c r="F86" s="6">
        <v>41456</v>
      </c>
      <c r="G86" s="3">
        <v>3300</v>
      </c>
      <c r="H86" s="5">
        <v>2013</v>
      </c>
      <c r="I86" s="5" t="s">
        <v>33</v>
      </c>
      <c r="J86" s="3"/>
      <c r="K86" s="3"/>
      <c r="L86" s="3">
        <f>L85+J86-K86</f>
        <v>108</v>
      </c>
      <c r="M86" s="3"/>
      <c r="N86" s="3"/>
      <c r="O86" s="3">
        <f>O85+M86-N86</f>
        <v>0</v>
      </c>
      <c r="P86" s="3"/>
      <c r="Q86" s="3"/>
      <c r="R86" s="3">
        <f>R85+P86-Q86</f>
        <v>18084</v>
      </c>
      <c r="S86" s="8"/>
    </row>
    <row r="87" spans="1:19" s="9" customFormat="1" ht="21" customHeight="1" x14ac:dyDescent="0.25">
      <c r="A87" s="5">
        <v>82</v>
      </c>
      <c r="B87" s="6">
        <v>41457</v>
      </c>
      <c r="C87" s="7" t="s">
        <v>73</v>
      </c>
      <c r="D87" s="8" t="s">
        <v>29</v>
      </c>
      <c r="E87" s="5" t="s">
        <v>28</v>
      </c>
      <c r="F87" s="6">
        <v>41455</v>
      </c>
      <c r="G87" s="10">
        <v>1000</v>
      </c>
      <c r="H87" s="5">
        <v>2013</v>
      </c>
      <c r="I87" s="5"/>
      <c r="J87" s="3"/>
      <c r="K87" s="3"/>
      <c r="L87" s="3">
        <f>L86+J87-K87</f>
        <v>108</v>
      </c>
      <c r="M87" s="3"/>
      <c r="N87" s="3"/>
      <c r="O87" s="3">
        <f>O86+M87-N87</f>
        <v>0</v>
      </c>
      <c r="P87" s="3"/>
      <c r="Q87" s="10">
        <v>1000</v>
      </c>
      <c r="R87" s="3">
        <f>R86+P87-Q87</f>
        <v>17084</v>
      </c>
      <c r="S87" s="8"/>
    </row>
    <row r="88" spans="1:19" s="9" customFormat="1" ht="21" customHeight="1" x14ac:dyDescent="0.25">
      <c r="A88" s="5">
        <v>83</v>
      </c>
      <c r="B88" s="6">
        <v>41459</v>
      </c>
      <c r="C88" s="7" t="s">
        <v>109</v>
      </c>
      <c r="D88" s="8" t="s">
        <v>32</v>
      </c>
      <c r="E88" s="5"/>
      <c r="F88" s="6">
        <v>41459</v>
      </c>
      <c r="G88" s="3">
        <v>500</v>
      </c>
      <c r="H88" s="5">
        <v>2013</v>
      </c>
      <c r="I88" s="5"/>
      <c r="J88" s="3"/>
      <c r="K88" s="3"/>
      <c r="L88" s="3">
        <f>L87+J88-K88</f>
        <v>108</v>
      </c>
      <c r="M88" s="3"/>
      <c r="N88" s="3"/>
      <c r="O88" s="3">
        <f>O87+M88-N88</f>
        <v>0</v>
      </c>
      <c r="P88" s="3">
        <v>500</v>
      </c>
      <c r="Q88" s="3"/>
      <c r="R88" s="3">
        <f>R87+P88-Q88</f>
        <v>17584</v>
      </c>
      <c r="S88" s="8" t="s">
        <v>143</v>
      </c>
    </row>
    <row r="89" spans="1:19" s="9" customFormat="1" ht="21" customHeight="1" x14ac:dyDescent="0.25">
      <c r="A89" s="5">
        <v>84</v>
      </c>
      <c r="B89" s="6">
        <v>41461</v>
      </c>
      <c r="C89" s="7" t="s">
        <v>89</v>
      </c>
      <c r="D89" s="8" t="s">
        <v>16</v>
      </c>
      <c r="E89" s="5">
        <v>2725</v>
      </c>
      <c r="F89" s="6">
        <v>41461</v>
      </c>
      <c r="G89" s="3">
        <v>142</v>
      </c>
      <c r="H89" s="5">
        <v>2013</v>
      </c>
      <c r="I89" s="5" t="s">
        <v>18</v>
      </c>
      <c r="J89" s="3"/>
      <c r="K89" s="3"/>
      <c r="L89" s="3">
        <f>L88+J89-K89</f>
        <v>108</v>
      </c>
      <c r="M89" s="3"/>
      <c r="N89" s="3"/>
      <c r="O89" s="3">
        <f>O88+M89-N89</f>
        <v>0</v>
      </c>
      <c r="P89" s="3"/>
      <c r="Q89" s="3"/>
      <c r="R89" s="3">
        <f>R88+P89-Q89</f>
        <v>17584</v>
      </c>
      <c r="S89" s="8" t="s">
        <v>161</v>
      </c>
    </row>
    <row r="90" spans="1:19" s="9" customFormat="1" ht="21" customHeight="1" x14ac:dyDescent="0.25">
      <c r="A90" s="5">
        <v>85</v>
      </c>
      <c r="B90" s="6">
        <v>41464</v>
      </c>
      <c r="C90" s="7" t="s">
        <v>17</v>
      </c>
      <c r="D90" s="8" t="s">
        <v>16</v>
      </c>
      <c r="E90" s="5">
        <v>4586</v>
      </c>
      <c r="F90" s="6">
        <v>41464</v>
      </c>
      <c r="G90" s="3">
        <v>789</v>
      </c>
      <c r="H90" s="5">
        <v>2013</v>
      </c>
      <c r="I90" s="5" t="s">
        <v>158</v>
      </c>
      <c r="J90" s="3"/>
      <c r="K90" s="3"/>
      <c r="L90" s="3">
        <f>L89+J90-K90</f>
        <v>108</v>
      </c>
      <c r="M90" s="3"/>
      <c r="N90" s="3"/>
      <c r="O90" s="3">
        <f>O89+M90-N90</f>
        <v>0</v>
      </c>
      <c r="P90" s="3"/>
      <c r="Q90" s="3"/>
      <c r="R90" s="3">
        <f>R89+P90-Q90</f>
        <v>17584</v>
      </c>
      <c r="S90" s="8" t="s">
        <v>164</v>
      </c>
    </row>
    <row r="91" spans="1:19" s="9" customFormat="1" ht="21" customHeight="1" x14ac:dyDescent="0.25">
      <c r="A91" s="5">
        <v>87</v>
      </c>
      <c r="B91" s="6">
        <v>41465</v>
      </c>
      <c r="C91" s="7" t="s">
        <v>88</v>
      </c>
      <c r="D91" s="8" t="s">
        <v>16</v>
      </c>
      <c r="E91" s="5">
        <v>49</v>
      </c>
      <c r="F91" s="6">
        <v>41455</v>
      </c>
      <c r="G91" s="3">
        <v>1587.6</v>
      </c>
      <c r="H91" s="5">
        <v>2013</v>
      </c>
      <c r="I91" s="5"/>
      <c r="J91" s="3"/>
      <c r="K91" s="3"/>
      <c r="L91" s="3">
        <f>L90+J91-K91</f>
        <v>108</v>
      </c>
      <c r="M91" s="3"/>
      <c r="N91" s="3"/>
      <c r="O91" s="3">
        <f>O90+M91-N91</f>
        <v>0</v>
      </c>
      <c r="P91" s="3"/>
      <c r="Q91" s="3">
        <v>1587.6</v>
      </c>
      <c r="R91" s="3">
        <f>R90+P91-Q91</f>
        <v>15996.4</v>
      </c>
      <c r="S91" s="8" t="s">
        <v>40</v>
      </c>
    </row>
    <row r="92" spans="1:19" s="9" customFormat="1" ht="21" customHeight="1" x14ac:dyDescent="0.25">
      <c r="A92" s="5">
        <v>86</v>
      </c>
      <c r="B92" s="6">
        <v>41465</v>
      </c>
      <c r="C92" s="7" t="s">
        <v>53</v>
      </c>
      <c r="D92" s="8" t="s">
        <v>16</v>
      </c>
      <c r="E92" s="5">
        <v>74</v>
      </c>
      <c r="F92" s="6">
        <v>41465</v>
      </c>
      <c r="G92" s="3">
        <v>550</v>
      </c>
      <c r="H92" s="5">
        <v>2013</v>
      </c>
      <c r="I92" s="5" t="s">
        <v>36</v>
      </c>
      <c r="J92" s="3"/>
      <c r="K92" s="3"/>
      <c r="L92" s="3">
        <f>L91+J92-K92</f>
        <v>108</v>
      </c>
      <c r="M92" s="3"/>
      <c r="N92" s="3"/>
      <c r="O92" s="3">
        <f>O91+M92-N92</f>
        <v>0</v>
      </c>
      <c r="P92" s="3"/>
      <c r="Q92" s="3"/>
      <c r="R92" s="3">
        <f>R91+P92-Q92</f>
        <v>15996.4</v>
      </c>
      <c r="S92" s="8"/>
    </row>
    <row r="93" spans="1:19" ht="21" customHeight="1" x14ac:dyDescent="0.25">
      <c r="A93" s="5">
        <v>88</v>
      </c>
      <c r="B93" s="6">
        <v>41466</v>
      </c>
      <c r="C93" s="7" t="s">
        <v>90</v>
      </c>
      <c r="D93" s="8" t="s">
        <v>16</v>
      </c>
      <c r="E93" s="5">
        <v>2255</v>
      </c>
      <c r="F93" s="6">
        <v>41453</v>
      </c>
      <c r="G93" s="3">
        <v>730</v>
      </c>
      <c r="H93" s="5">
        <v>2013</v>
      </c>
      <c r="I93" s="5"/>
      <c r="J93" s="3"/>
      <c r="K93" s="3"/>
      <c r="L93" s="3">
        <f>L92+J93-K93</f>
        <v>108</v>
      </c>
      <c r="M93" s="3"/>
      <c r="N93" s="3"/>
      <c r="O93" s="3">
        <f>O92+M93-N93</f>
        <v>0</v>
      </c>
      <c r="P93" s="3"/>
      <c r="Q93" s="3"/>
      <c r="R93" s="3">
        <f>R92+P93-Q93</f>
        <v>15996.4</v>
      </c>
      <c r="S93" s="8"/>
    </row>
    <row r="94" spans="1:19" s="9" customFormat="1" ht="21" customHeight="1" x14ac:dyDescent="0.25">
      <c r="A94" s="5">
        <v>89</v>
      </c>
      <c r="B94" s="6">
        <v>41467</v>
      </c>
      <c r="C94" s="7" t="s">
        <v>54</v>
      </c>
      <c r="D94" s="8" t="s">
        <v>16</v>
      </c>
      <c r="E94" s="5">
        <v>74</v>
      </c>
      <c r="F94" s="6">
        <v>41465</v>
      </c>
      <c r="G94" s="3">
        <v>530</v>
      </c>
      <c r="H94" s="5">
        <v>2013</v>
      </c>
      <c r="I94" s="5"/>
      <c r="J94" s="3"/>
      <c r="K94" s="3"/>
      <c r="L94" s="3">
        <f>L93+J94-K94</f>
        <v>108</v>
      </c>
      <c r="M94" s="3"/>
      <c r="N94" s="3"/>
      <c r="O94" s="3">
        <f>O93+M94-N94</f>
        <v>0</v>
      </c>
      <c r="P94" s="3"/>
      <c r="Q94" s="3">
        <v>530</v>
      </c>
      <c r="R94" s="3">
        <f>R93+P94-Q94</f>
        <v>15466.4</v>
      </c>
      <c r="S94" s="8" t="s">
        <v>145</v>
      </c>
    </row>
    <row r="95" spans="1:19" s="9" customFormat="1" ht="21" customHeight="1" x14ac:dyDescent="0.25">
      <c r="A95" s="5">
        <v>90</v>
      </c>
      <c r="B95" s="6">
        <v>41471</v>
      </c>
      <c r="C95" s="7" t="s">
        <v>21</v>
      </c>
      <c r="D95" s="8"/>
      <c r="E95" s="5"/>
      <c r="F95" s="6">
        <v>41471</v>
      </c>
      <c r="G95" s="3">
        <v>400</v>
      </c>
      <c r="H95" s="5">
        <v>2013</v>
      </c>
      <c r="I95" s="5"/>
      <c r="J95" s="3"/>
      <c r="K95" s="3"/>
      <c r="L95" s="3">
        <f>L94+J95-K95</f>
        <v>108</v>
      </c>
      <c r="M95" s="3"/>
      <c r="N95" s="3"/>
      <c r="O95" s="3">
        <f>O94+M95-N95</f>
        <v>0</v>
      </c>
      <c r="P95" s="3"/>
      <c r="Q95" s="3">
        <f>G95</f>
        <v>400</v>
      </c>
      <c r="R95" s="3">
        <f>R94+P95-Q95</f>
        <v>15066.4</v>
      </c>
      <c r="S95" s="8"/>
    </row>
    <row r="96" spans="1:19" s="9" customFormat="1" ht="21" customHeight="1" x14ac:dyDescent="0.25">
      <c r="A96" s="5">
        <v>91</v>
      </c>
      <c r="B96" s="6">
        <v>41477</v>
      </c>
      <c r="C96" s="7" t="s">
        <v>97</v>
      </c>
      <c r="D96" s="8" t="s">
        <v>34</v>
      </c>
      <c r="E96" s="5"/>
      <c r="F96" s="6">
        <v>41477</v>
      </c>
      <c r="G96" s="3">
        <v>3300</v>
      </c>
      <c r="H96" s="5">
        <v>2013</v>
      </c>
      <c r="I96" s="5"/>
      <c r="J96" s="3">
        <v>800</v>
      </c>
      <c r="K96" s="3"/>
      <c r="L96" s="3">
        <f>L95+J96-K96</f>
        <v>908</v>
      </c>
      <c r="M96" s="3">
        <f>G96-J96</f>
        <v>2500</v>
      </c>
      <c r="N96" s="3"/>
      <c r="O96" s="3">
        <f>O95+M96-N96</f>
        <v>2500</v>
      </c>
      <c r="P96" s="3"/>
      <c r="Q96" s="3"/>
      <c r="R96" s="3">
        <f>R95+P96-Q96</f>
        <v>15066.4</v>
      </c>
      <c r="S96" s="8"/>
    </row>
    <row r="97" spans="1:19" s="9" customFormat="1" ht="21" customHeight="1" x14ac:dyDescent="0.25">
      <c r="A97" s="5">
        <v>92</v>
      </c>
      <c r="B97" s="6">
        <v>41477</v>
      </c>
      <c r="C97" s="7" t="s">
        <v>19</v>
      </c>
      <c r="D97" s="8" t="s">
        <v>16</v>
      </c>
      <c r="E97" s="5">
        <v>4586</v>
      </c>
      <c r="F97" s="6">
        <v>41464</v>
      </c>
      <c r="G97" s="3">
        <v>789</v>
      </c>
      <c r="H97" s="5">
        <v>2013</v>
      </c>
      <c r="I97" s="5"/>
      <c r="J97" s="3"/>
      <c r="K97" s="3"/>
      <c r="L97" s="3">
        <f>L96+J97-K97</f>
        <v>908</v>
      </c>
      <c r="M97" s="3"/>
      <c r="N97" s="3"/>
      <c r="O97" s="3">
        <f>O96+M97-N97</f>
        <v>2500</v>
      </c>
      <c r="P97" s="3"/>
      <c r="Q97" s="3">
        <v>789</v>
      </c>
      <c r="R97" s="3">
        <f>R96+P97-Q97</f>
        <v>14277.4</v>
      </c>
      <c r="S97" s="8"/>
    </row>
    <row r="98" spans="1:19" s="9" customFormat="1" ht="21" customHeight="1" x14ac:dyDescent="0.25">
      <c r="A98" s="5">
        <v>93</v>
      </c>
      <c r="B98" s="6">
        <v>41478</v>
      </c>
      <c r="C98" s="7" t="s">
        <v>35</v>
      </c>
      <c r="D98" s="8" t="s">
        <v>34</v>
      </c>
      <c r="E98" s="5"/>
      <c r="F98" s="6">
        <f>B98</f>
        <v>41478</v>
      </c>
      <c r="G98" s="3">
        <v>3300</v>
      </c>
      <c r="H98" s="5">
        <v>2013</v>
      </c>
      <c r="I98" s="5"/>
      <c r="J98" s="3"/>
      <c r="K98" s="3">
        <f>G98-N98</f>
        <v>800</v>
      </c>
      <c r="L98" s="3">
        <f>L97+J98-K98</f>
        <v>108</v>
      </c>
      <c r="M98" s="3"/>
      <c r="N98" s="3">
        <v>2500</v>
      </c>
      <c r="O98" s="3">
        <f>O97+M98-N98</f>
        <v>0</v>
      </c>
      <c r="P98" s="3">
        <f>K98+N98</f>
        <v>3300</v>
      </c>
      <c r="Q98" s="3"/>
      <c r="R98" s="3">
        <f>R97+P98-Q98</f>
        <v>17577.400000000001</v>
      </c>
      <c r="S98" s="8"/>
    </row>
    <row r="99" spans="1:19" s="9" customFormat="1" ht="21" customHeight="1" x14ac:dyDescent="0.25">
      <c r="A99" s="5">
        <v>94</v>
      </c>
      <c r="B99" s="6">
        <v>41479</v>
      </c>
      <c r="C99" s="7" t="s">
        <v>120</v>
      </c>
      <c r="D99" s="8" t="s">
        <v>16</v>
      </c>
      <c r="E99" s="5">
        <v>74</v>
      </c>
      <c r="F99" s="6">
        <v>41479</v>
      </c>
      <c r="G99" s="3">
        <v>1650</v>
      </c>
      <c r="H99" s="5">
        <v>2013</v>
      </c>
      <c r="I99" s="5" t="s">
        <v>20</v>
      </c>
      <c r="J99" s="3"/>
      <c r="K99" s="3"/>
      <c r="L99" s="3">
        <f>L98+J99-K99</f>
        <v>108</v>
      </c>
      <c r="M99" s="3"/>
      <c r="N99" s="3"/>
      <c r="O99" s="3">
        <f>O98+M99-N99</f>
        <v>0</v>
      </c>
      <c r="P99" s="3"/>
      <c r="Q99" s="3"/>
      <c r="R99" s="3">
        <f>R98+P99-Q99</f>
        <v>17577.400000000001</v>
      </c>
      <c r="S99" s="8" t="s">
        <v>129</v>
      </c>
    </row>
    <row r="100" spans="1:19" s="9" customFormat="1" ht="21" customHeight="1" x14ac:dyDescent="0.25">
      <c r="A100" s="5">
        <v>95</v>
      </c>
      <c r="B100" s="6">
        <v>41486</v>
      </c>
      <c r="C100" s="7" t="s">
        <v>62</v>
      </c>
      <c r="D100" s="8" t="s">
        <v>55</v>
      </c>
      <c r="E100" s="5" t="s">
        <v>28</v>
      </c>
      <c r="F100" s="6">
        <v>41486</v>
      </c>
      <c r="G100" s="10">
        <v>1400</v>
      </c>
      <c r="H100" s="5">
        <v>2013</v>
      </c>
      <c r="I100" s="5" t="s">
        <v>20</v>
      </c>
      <c r="J100" s="3"/>
      <c r="K100" s="3"/>
      <c r="L100" s="3">
        <f>L99+J100-K100</f>
        <v>108</v>
      </c>
      <c r="M100" s="3"/>
      <c r="N100" s="3"/>
      <c r="O100" s="3">
        <f>O99+M100-N100</f>
        <v>0</v>
      </c>
      <c r="P100" s="3"/>
      <c r="Q100" s="3"/>
      <c r="R100" s="3">
        <f>R99+P100-Q100</f>
        <v>17577.400000000001</v>
      </c>
      <c r="S100" s="8" t="s">
        <v>152</v>
      </c>
    </row>
    <row r="101" spans="1:19" s="9" customFormat="1" ht="21" customHeight="1" x14ac:dyDescent="0.25">
      <c r="A101" s="5">
        <v>96</v>
      </c>
      <c r="B101" s="6">
        <v>41487</v>
      </c>
      <c r="C101" s="7" t="s">
        <v>49</v>
      </c>
      <c r="D101" s="8" t="s">
        <v>31</v>
      </c>
      <c r="E101" s="5">
        <v>8</v>
      </c>
      <c r="F101" s="6">
        <v>41487</v>
      </c>
      <c r="G101" s="3">
        <v>3300</v>
      </c>
      <c r="H101" s="5">
        <v>2013</v>
      </c>
      <c r="I101" s="5" t="s">
        <v>33</v>
      </c>
      <c r="J101" s="3"/>
      <c r="K101" s="3"/>
      <c r="L101" s="3">
        <f>L100+J101-K101</f>
        <v>108</v>
      </c>
      <c r="M101" s="3"/>
      <c r="N101" s="3"/>
      <c r="O101" s="3">
        <f>O100+M101-N101</f>
        <v>0</v>
      </c>
      <c r="P101" s="3"/>
      <c r="Q101" s="3"/>
      <c r="R101" s="3">
        <f>R100+P101-Q101</f>
        <v>17577.400000000001</v>
      </c>
      <c r="S101" s="8"/>
    </row>
    <row r="102" spans="1:19" s="9" customFormat="1" ht="21" customHeight="1" x14ac:dyDescent="0.25">
      <c r="A102" s="5">
        <v>97</v>
      </c>
      <c r="B102" s="6">
        <v>41489</v>
      </c>
      <c r="C102" s="7" t="s">
        <v>110</v>
      </c>
      <c r="D102" s="8" t="s">
        <v>32</v>
      </c>
      <c r="E102" s="5"/>
      <c r="F102" s="6">
        <v>41489</v>
      </c>
      <c r="G102" s="3">
        <v>500</v>
      </c>
      <c r="H102" s="5">
        <v>2013</v>
      </c>
      <c r="I102" s="5"/>
      <c r="J102" s="3"/>
      <c r="K102" s="3"/>
      <c r="L102" s="3">
        <f>L101+J102-K102</f>
        <v>108</v>
      </c>
      <c r="M102" s="3"/>
      <c r="N102" s="3"/>
      <c r="O102" s="3">
        <f>O101+M102-N102</f>
        <v>0</v>
      </c>
      <c r="P102" s="3">
        <v>500</v>
      </c>
      <c r="Q102" s="3"/>
      <c r="R102" s="3">
        <f>R101+P102-Q102</f>
        <v>18077.400000000001</v>
      </c>
      <c r="S102" s="8" t="s">
        <v>143</v>
      </c>
    </row>
    <row r="103" spans="1:19" ht="21" customHeight="1" x14ac:dyDescent="0.25">
      <c r="A103" s="5">
        <v>98</v>
      </c>
      <c r="B103" s="6">
        <v>41489</v>
      </c>
      <c r="C103" s="7" t="s">
        <v>74</v>
      </c>
      <c r="D103" s="8" t="s">
        <v>29</v>
      </c>
      <c r="E103" s="5" t="s">
        <v>28</v>
      </c>
      <c r="F103" s="6">
        <v>41486</v>
      </c>
      <c r="G103" s="10">
        <v>990</v>
      </c>
      <c r="H103" s="5">
        <v>2013</v>
      </c>
      <c r="I103" s="5"/>
      <c r="J103" s="3"/>
      <c r="K103" s="3"/>
      <c r="L103" s="3">
        <f>L102+J103-K103</f>
        <v>108</v>
      </c>
      <c r="M103" s="3"/>
      <c r="N103" s="3"/>
      <c r="O103" s="3">
        <f>O102+M103-N103</f>
        <v>0</v>
      </c>
      <c r="P103" s="3"/>
      <c r="Q103" s="10">
        <v>990</v>
      </c>
      <c r="R103" s="3">
        <f>R102+P103-Q103</f>
        <v>17087.400000000001</v>
      </c>
      <c r="S103" s="8"/>
    </row>
    <row r="104" spans="1:19" s="9" customFormat="1" ht="21" customHeight="1" x14ac:dyDescent="0.25">
      <c r="A104" s="5">
        <v>99</v>
      </c>
      <c r="B104" s="6">
        <v>41502</v>
      </c>
      <c r="C104" s="7" t="s">
        <v>21</v>
      </c>
      <c r="D104" s="8"/>
      <c r="E104" s="5"/>
      <c r="F104" s="6">
        <v>41502</v>
      </c>
      <c r="G104" s="3">
        <v>410</v>
      </c>
      <c r="H104" s="5">
        <v>2013</v>
      </c>
      <c r="I104" s="5"/>
      <c r="J104" s="3"/>
      <c r="K104" s="3"/>
      <c r="L104" s="3">
        <f>L103+J104-K104</f>
        <v>108</v>
      </c>
      <c r="M104" s="3"/>
      <c r="N104" s="3"/>
      <c r="O104" s="3">
        <f>O103+M104-N104</f>
        <v>0</v>
      </c>
      <c r="P104" s="3"/>
      <c r="Q104" s="3">
        <f>G104</f>
        <v>410</v>
      </c>
      <c r="R104" s="3">
        <f>R103+P104-Q104</f>
        <v>16677.400000000001</v>
      </c>
      <c r="S104" s="8"/>
    </row>
    <row r="105" spans="1:19" s="9" customFormat="1" ht="21" customHeight="1" x14ac:dyDescent="0.25">
      <c r="A105" s="5">
        <v>100</v>
      </c>
      <c r="B105" s="6">
        <v>41515</v>
      </c>
      <c r="C105" s="7" t="s">
        <v>98</v>
      </c>
      <c r="D105" s="8" t="s">
        <v>34</v>
      </c>
      <c r="E105" s="5"/>
      <c r="F105" s="6">
        <v>41515</v>
      </c>
      <c r="G105" s="3">
        <v>3300</v>
      </c>
      <c r="H105" s="5">
        <v>2013</v>
      </c>
      <c r="I105" s="5"/>
      <c r="J105" s="3">
        <v>800</v>
      </c>
      <c r="K105" s="3"/>
      <c r="L105" s="3">
        <f>L104+J105-K105</f>
        <v>908</v>
      </c>
      <c r="M105" s="3">
        <f>G105-J105</f>
        <v>2500</v>
      </c>
      <c r="N105" s="3"/>
      <c r="O105" s="3">
        <f>O104+M105-N105</f>
        <v>2500</v>
      </c>
      <c r="P105" s="3"/>
      <c r="Q105" s="3"/>
      <c r="R105" s="3">
        <f>R104+P105-Q105</f>
        <v>16677.400000000001</v>
      </c>
      <c r="S105" s="8"/>
    </row>
    <row r="106" spans="1:19" s="9" customFormat="1" ht="21" customHeight="1" x14ac:dyDescent="0.25">
      <c r="A106" s="5">
        <v>101</v>
      </c>
      <c r="B106" s="6">
        <v>41517</v>
      </c>
      <c r="C106" s="7" t="s">
        <v>63</v>
      </c>
      <c r="D106" s="8" t="s">
        <v>55</v>
      </c>
      <c r="E106" s="5" t="s">
        <v>28</v>
      </c>
      <c r="F106" s="6">
        <v>41517</v>
      </c>
      <c r="G106" s="10">
        <v>1320</v>
      </c>
      <c r="H106" s="5">
        <v>2013</v>
      </c>
      <c r="I106" s="5" t="s">
        <v>20</v>
      </c>
      <c r="J106" s="3"/>
      <c r="K106" s="3"/>
      <c r="L106" s="3">
        <f>L105+J106-K106</f>
        <v>908</v>
      </c>
      <c r="M106" s="3"/>
      <c r="N106" s="3"/>
      <c r="O106" s="3">
        <f>O105+M106-N106</f>
        <v>2500</v>
      </c>
      <c r="P106" s="3"/>
      <c r="Q106" s="3"/>
      <c r="R106" s="3">
        <f>R105+P106-Q106</f>
        <v>16677.400000000001</v>
      </c>
      <c r="S106" s="8" t="s">
        <v>153</v>
      </c>
    </row>
    <row r="107" spans="1:19" s="9" customFormat="1" ht="21" customHeight="1" x14ac:dyDescent="0.25">
      <c r="A107" s="5">
        <v>102</v>
      </c>
      <c r="B107" s="6">
        <v>41518</v>
      </c>
      <c r="C107" s="7" t="s">
        <v>30</v>
      </c>
      <c r="D107" s="8" t="s">
        <v>31</v>
      </c>
      <c r="E107" s="5">
        <v>9</v>
      </c>
      <c r="F107" s="6">
        <v>41518</v>
      </c>
      <c r="G107" s="3">
        <v>3300</v>
      </c>
      <c r="H107" s="5">
        <v>2013</v>
      </c>
      <c r="I107" s="5" t="s">
        <v>33</v>
      </c>
      <c r="J107" s="3"/>
      <c r="K107" s="3"/>
      <c r="L107" s="3">
        <f>L106+J107-K107</f>
        <v>908</v>
      </c>
      <c r="M107" s="3"/>
      <c r="N107" s="3"/>
      <c r="O107" s="3">
        <f>O106+M107-N107</f>
        <v>2500</v>
      </c>
      <c r="P107" s="3"/>
      <c r="Q107" s="3"/>
      <c r="R107" s="3">
        <f>R106+P107-Q107</f>
        <v>16677.400000000001</v>
      </c>
      <c r="S107" s="8"/>
    </row>
    <row r="108" spans="1:19" s="9" customFormat="1" ht="21" customHeight="1" x14ac:dyDescent="0.25">
      <c r="A108" s="5">
        <v>103</v>
      </c>
      <c r="B108" s="6">
        <v>41519</v>
      </c>
      <c r="C108" s="7" t="s">
        <v>123</v>
      </c>
      <c r="D108" s="8" t="s">
        <v>16</v>
      </c>
      <c r="E108" s="5">
        <v>74</v>
      </c>
      <c r="F108" s="6">
        <v>41479</v>
      </c>
      <c r="G108" s="3">
        <f>1650-60</f>
        <v>1590</v>
      </c>
      <c r="H108" s="5">
        <v>2013</v>
      </c>
      <c r="I108" s="5"/>
      <c r="J108" s="3"/>
      <c r="K108" s="3"/>
      <c r="L108" s="3">
        <f>L107+J108-K108</f>
        <v>908</v>
      </c>
      <c r="M108" s="3"/>
      <c r="N108" s="3"/>
      <c r="O108" s="3">
        <f>O107+M108-N108</f>
        <v>2500</v>
      </c>
      <c r="P108" s="3"/>
      <c r="Q108" s="3">
        <f>1650-60</f>
        <v>1590</v>
      </c>
      <c r="R108" s="3">
        <f>R107+P108-Q108</f>
        <v>15087.400000000001</v>
      </c>
      <c r="S108" s="8" t="s">
        <v>126</v>
      </c>
    </row>
    <row r="109" spans="1:19" s="9" customFormat="1" ht="21" customHeight="1" x14ac:dyDescent="0.25">
      <c r="A109" s="5">
        <v>104</v>
      </c>
      <c r="B109" s="6">
        <v>41519</v>
      </c>
      <c r="C109" s="7" t="s">
        <v>35</v>
      </c>
      <c r="D109" s="8" t="s">
        <v>34</v>
      </c>
      <c r="E109" s="5"/>
      <c r="F109" s="6">
        <f>B109</f>
        <v>41519</v>
      </c>
      <c r="G109" s="3">
        <v>3300</v>
      </c>
      <c r="H109" s="5">
        <v>2013</v>
      </c>
      <c r="I109" s="5"/>
      <c r="J109" s="3"/>
      <c r="K109" s="3">
        <f>G109-N109</f>
        <v>800</v>
      </c>
      <c r="L109" s="3">
        <f>L108+J109-K109</f>
        <v>108</v>
      </c>
      <c r="M109" s="3"/>
      <c r="N109" s="3">
        <v>2500</v>
      </c>
      <c r="O109" s="3">
        <f>O108+M109-N109</f>
        <v>0</v>
      </c>
      <c r="P109" s="3">
        <f>K109+N109</f>
        <v>3300</v>
      </c>
      <c r="Q109" s="3"/>
      <c r="R109" s="3">
        <f>R108+P109-Q109</f>
        <v>18387.400000000001</v>
      </c>
      <c r="S109" s="8"/>
    </row>
    <row r="110" spans="1:19" s="9" customFormat="1" ht="21" customHeight="1" x14ac:dyDescent="0.25">
      <c r="A110" s="5">
        <v>105</v>
      </c>
      <c r="B110" s="6">
        <v>41522</v>
      </c>
      <c r="C110" s="7" t="s">
        <v>75</v>
      </c>
      <c r="D110" s="8" t="s">
        <v>29</v>
      </c>
      <c r="E110" s="5" t="s">
        <v>28</v>
      </c>
      <c r="F110" s="6">
        <v>41517</v>
      </c>
      <c r="G110" s="10">
        <v>950</v>
      </c>
      <c r="H110" s="5">
        <v>2013</v>
      </c>
      <c r="I110" s="5"/>
      <c r="J110" s="3"/>
      <c r="K110" s="3"/>
      <c r="L110" s="3">
        <f>L109+J110-K110</f>
        <v>108</v>
      </c>
      <c r="M110" s="3"/>
      <c r="N110" s="3"/>
      <c r="O110" s="3">
        <f>O109+M110-N110</f>
        <v>0</v>
      </c>
      <c r="P110" s="3"/>
      <c r="Q110" s="10">
        <v>950</v>
      </c>
      <c r="R110" s="3">
        <f>R109+P110-Q110</f>
        <v>17437.400000000001</v>
      </c>
      <c r="S110" s="8"/>
    </row>
    <row r="111" spans="1:19" s="9" customFormat="1" ht="21" customHeight="1" x14ac:dyDescent="0.25">
      <c r="A111" s="5">
        <v>107</v>
      </c>
      <c r="B111" s="6">
        <v>41527</v>
      </c>
      <c r="C111" s="7" t="s">
        <v>111</v>
      </c>
      <c r="D111" s="8" t="s">
        <v>37</v>
      </c>
      <c r="E111" s="5"/>
      <c r="F111" s="6">
        <v>41527</v>
      </c>
      <c r="G111" s="3">
        <v>500</v>
      </c>
      <c r="H111" s="5">
        <v>2013</v>
      </c>
      <c r="I111" s="5"/>
      <c r="J111" s="3"/>
      <c r="K111" s="3"/>
      <c r="L111" s="3">
        <f>L110+J111-K111</f>
        <v>108</v>
      </c>
      <c r="M111" s="3">
        <v>500</v>
      </c>
      <c r="N111" s="3"/>
      <c r="O111" s="3">
        <f>O110+M111-N111</f>
        <v>500</v>
      </c>
      <c r="P111" s="3"/>
      <c r="Q111" s="3"/>
      <c r="R111" s="3">
        <f>R110+P111-Q111</f>
        <v>17437.400000000001</v>
      </c>
      <c r="S111" s="8" t="s">
        <v>143</v>
      </c>
    </row>
    <row r="112" spans="1:19" ht="21" customHeight="1" x14ac:dyDescent="0.25">
      <c r="A112" s="5">
        <v>106</v>
      </c>
      <c r="B112" s="6">
        <v>41527</v>
      </c>
      <c r="C112" s="7" t="s">
        <v>116</v>
      </c>
      <c r="D112" s="8" t="s">
        <v>117</v>
      </c>
      <c r="E112" s="5">
        <v>4469</v>
      </c>
      <c r="F112" s="6">
        <v>41527</v>
      </c>
      <c r="G112" s="3">
        <v>1200</v>
      </c>
      <c r="H112" s="5">
        <v>2013</v>
      </c>
      <c r="I112" s="5" t="s">
        <v>18</v>
      </c>
      <c r="J112" s="3"/>
      <c r="K112" s="3"/>
      <c r="L112" s="3">
        <f>L111+J112-K112</f>
        <v>108</v>
      </c>
      <c r="M112" s="3"/>
      <c r="N112" s="3"/>
      <c r="O112" s="3">
        <f>O111+M112-N112</f>
        <v>500</v>
      </c>
      <c r="P112" s="3"/>
      <c r="Q112" s="3">
        <v>1200</v>
      </c>
      <c r="R112" s="3">
        <f>R111+P112-Q112</f>
        <v>16237.400000000001</v>
      </c>
      <c r="S112" s="8"/>
    </row>
    <row r="113" spans="1:19" s="9" customFormat="1" ht="21" customHeight="1" x14ac:dyDescent="0.25">
      <c r="A113" s="5">
        <v>108</v>
      </c>
      <c r="B113" s="6">
        <v>41529</v>
      </c>
      <c r="C113" s="7" t="s">
        <v>17</v>
      </c>
      <c r="D113" s="8" t="s">
        <v>16</v>
      </c>
      <c r="E113" s="5">
        <v>5689</v>
      </c>
      <c r="F113" s="6">
        <v>41529</v>
      </c>
      <c r="G113" s="3">
        <v>825</v>
      </c>
      <c r="H113" s="5">
        <v>2013</v>
      </c>
      <c r="I113" s="5" t="s">
        <v>158</v>
      </c>
      <c r="J113" s="3"/>
      <c r="K113" s="3"/>
      <c r="L113" s="3">
        <f>L112+J113-K113</f>
        <v>108</v>
      </c>
      <c r="M113" s="3"/>
      <c r="N113" s="3"/>
      <c r="O113" s="3">
        <f>O112+M113-N113</f>
        <v>500</v>
      </c>
      <c r="P113" s="3"/>
      <c r="Q113" s="3"/>
      <c r="R113" s="3">
        <f>R112+P113-Q113</f>
        <v>16237.400000000001</v>
      </c>
      <c r="S113" s="8" t="s">
        <v>164</v>
      </c>
    </row>
    <row r="114" spans="1:19" s="9" customFormat="1" ht="21" customHeight="1" x14ac:dyDescent="0.25">
      <c r="A114" s="5">
        <v>109</v>
      </c>
      <c r="B114" s="6">
        <v>41533</v>
      </c>
      <c r="C114" s="7" t="s">
        <v>21</v>
      </c>
      <c r="D114" s="8"/>
      <c r="E114" s="5"/>
      <c r="F114" s="6">
        <v>41533</v>
      </c>
      <c r="G114" s="3">
        <v>370</v>
      </c>
      <c r="H114" s="5">
        <v>2013</v>
      </c>
      <c r="I114" s="5"/>
      <c r="J114" s="3"/>
      <c r="K114" s="3"/>
      <c r="L114" s="3">
        <f>L113+J114-K114</f>
        <v>108</v>
      </c>
      <c r="M114" s="3"/>
      <c r="N114" s="3"/>
      <c r="O114" s="3">
        <f>O113+M114-N114</f>
        <v>500</v>
      </c>
      <c r="P114" s="3"/>
      <c r="Q114" s="3">
        <f>G114</f>
        <v>370</v>
      </c>
      <c r="R114" s="3">
        <f>R113+P114-Q114</f>
        <v>15867.400000000001</v>
      </c>
      <c r="S114" s="8"/>
    </row>
    <row r="115" spans="1:19" s="9" customFormat="1" ht="21" customHeight="1" x14ac:dyDescent="0.25">
      <c r="A115" s="5">
        <v>110</v>
      </c>
      <c r="B115" s="6">
        <v>41539</v>
      </c>
      <c r="C115" s="7" t="s">
        <v>19</v>
      </c>
      <c r="D115" s="8" t="s">
        <v>16</v>
      </c>
      <c r="E115" s="5">
        <v>5689</v>
      </c>
      <c r="F115" s="6">
        <v>41529</v>
      </c>
      <c r="G115" s="3">
        <v>825</v>
      </c>
      <c r="H115" s="5">
        <v>2013</v>
      </c>
      <c r="I115" s="5"/>
      <c r="J115" s="3"/>
      <c r="K115" s="3"/>
      <c r="L115" s="3">
        <f>L114+J115-K115</f>
        <v>108</v>
      </c>
      <c r="M115" s="3"/>
      <c r="N115" s="3"/>
      <c r="O115" s="3">
        <f>O114+M115-N115</f>
        <v>500</v>
      </c>
      <c r="P115" s="3"/>
      <c r="Q115" s="3">
        <v>825</v>
      </c>
      <c r="R115" s="3">
        <f>R114+P115-Q115</f>
        <v>15042.400000000001</v>
      </c>
      <c r="S115" s="8"/>
    </row>
    <row r="116" spans="1:19" s="9" customFormat="1" ht="21" customHeight="1" x14ac:dyDescent="0.25">
      <c r="A116" s="5">
        <v>111</v>
      </c>
      <c r="B116" s="6">
        <v>41540</v>
      </c>
      <c r="C116" s="7" t="s">
        <v>99</v>
      </c>
      <c r="D116" s="8" t="s">
        <v>34</v>
      </c>
      <c r="E116" s="5"/>
      <c r="F116" s="6">
        <v>41540</v>
      </c>
      <c r="G116" s="3">
        <v>3300</v>
      </c>
      <c r="H116" s="5">
        <v>2013</v>
      </c>
      <c r="I116" s="5"/>
      <c r="J116" s="3">
        <v>800</v>
      </c>
      <c r="K116" s="3"/>
      <c r="L116" s="3">
        <f>L115+J116-K116</f>
        <v>908</v>
      </c>
      <c r="M116" s="3">
        <f>G116-J116</f>
        <v>2500</v>
      </c>
      <c r="N116" s="3"/>
      <c r="O116" s="3">
        <f>O115+M116-N116</f>
        <v>3000</v>
      </c>
      <c r="P116" s="3"/>
      <c r="Q116" s="3"/>
      <c r="R116" s="3">
        <f>R115+P116-Q116</f>
        <v>15042.400000000001</v>
      </c>
      <c r="S116" s="8"/>
    </row>
    <row r="117" spans="1:19" s="9" customFormat="1" ht="21" customHeight="1" x14ac:dyDescent="0.25">
      <c r="A117" s="5">
        <v>112</v>
      </c>
      <c r="B117" s="6">
        <v>41546</v>
      </c>
      <c r="C117" s="7" t="s">
        <v>89</v>
      </c>
      <c r="D117" s="8" t="s">
        <v>16</v>
      </c>
      <c r="E117" s="5">
        <v>3689</v>
      </c>
      <c r="F117" s="6">
        <v>41546</v>
      </c>
      <c r="G117" s="3">
        <v>790</v>
      </c>
      <c r="H117" s="5">
        <v>2013</v>
      </c>
      <c r="I117" s="5" t="s">
        <v>18</v>
      </c>
      <c r="J117" s="3"/>
      <c r="K117" s="3"/>
      <c r="L117" s="3">
        <f>L116+J117-K117</f>
        <v>908</v>
      </c>
      <c r="M117" s="3"/>
      <c r="N117" s="3"/>
      <c r="O117" s="3">
        <f>O116+M117-N117</f>
        <v>3000</v>
      </c>
      <c r="P117" s="3"/>
      <c r="Q117" s="3"/>
      <c r="R117" s="3">
        <f>R116+P117-Q117</f>
        <v>15042.400000000001</v>
      </c>
      <c r="S117" s="8" t="s">
        <v>167</v>
      </c>
    </row>
    <row r="118" spans="1:19" s="9" customFormat="1" ht="21" customHeight="1" x14ac:dyDescent="0.25">
      <c r="A118" s="5">
        <v>114</v>
      </c>
      <c r="B118" s="6">
        <v>41547</v>
      </c>
      <c r="C118" s="7" t="s">
        <v>64</v>
      </c>
      <c r="D118" s="8" t="s">
        <v>55</v>
      </c>
      <c r="E118" s="5" t="s">
        <v>28</v>
      </c>
      <c r="F118" s="6">
        <v>41547</v>
      </c>
      <c r="G118" s="10">
        <v>1430</v>
      </c>
      <c r="H118" s="5">
        <v>2013</v>
      </c>
      <c r="I118" s="5" t="s">
        <v>20</v>
      </c>
      <c r="J118" s="3"/>
      <c r="K118" s="3"/>
      <c r="L118" s="3">
        <f>L117+J118-K118</f>
        <v>908</v>
      </c>
      <c r="M118" s="3"/>
      <c r="N118" s="3"/>
      <c r="O118" s="3">
        <f>O117+M118-N118</f>
        <v>3000</v>
      </c>
      <c r="P118" s="3"/>
      <c r="Q118" s="3"/>
      <c r="R118" s="3">
        <f>R117+P118-Q118</f>
        <v>15042.400000000001</v>
      </c>
      <c r="S118" s="8" t="s">
        <v>154</v>
      </c>
    </row>
    <row r="119" spans="1:19" s="9" customFormat="1" ht="21" customHeight="1" x14ac:dyDescent="0.25">
      <c r="A119" s="5">
        <v>113</v>
      </c>
      <c r="B119" s="6">
        <v>41547</v>
      </c>
      <c r="C119" s="7" t="s">
        <v>38</v>
      </c>
      <c r="D119" s="8" t="s">
        <v>39</v>
      </c>
      <c r="E119" s="5"/>
      <c r="F119" s="6">
        <v>41547</v>
      </c>
      <c r="G119" s="3">
        <v>71</v>
      </c>
      <c r="H119" s="5">
        <v>2013</v>
      </c>
      <c r="I119" s="5" t="s">
        <v>18</v>
      </c>
      <c r="J119" s="3"/>
      <c r="K119" s="3"/>
      <c r="L119" s="3">
        <f>L118+J119-K119</f>
        <v>908</v>
      </c>
      <c r="M119" s="3"/>
      <c r="N119" s="3"/>
      <c r="O119" s="3">
        <f>O118+M119-N119</f>
        <v>3000</v>
      </c>
      <c r="P119" s="3"/>
      <c r="Q119" s="3">
        <v>71</v>
      </c>
      <c r="R119" s="3">
        <f>R118+P119-Q119</f>
        <v>14971.400000000001</v>
      </c>
      <c r="S119" s="8"/>
    </row>
    <row r="120" spans="1:19" s="9" customFormat="1" ht="21" customHeight="1" x14ac:dyDescent="0.25">
      <c r="A120" s="5">
        <v>115</v>
      </c>
      <c r="B120" s="6">
        <v>41547</v>
      </c>
      <c r="C120" s="7" t="s">
        <v>35</v>
      </c>
      <c r="D120" s="8" t="s">
        <v>34</v>
      </c>
      <c r="E120" s="5"/>
      <c r="F120" s="6">
        <f>B120</f>
        <v>41547</v>
      </c>
      <c r="G120" s="3">
        <v>3800</v>
      </c>
      <c r="H120" s="5">
        <v>2013</v>
      </c>
      <c r="I120" s="5"/>
      <c r="J120" s="3"/>
      <c r="K120" s="3">
        <f>G120-N120</f>
        <v>800</v>
      </c>
      <c r="L120" s="3">
        <f>L119+J120-K120</f>
        <v>108</v>
      </c>
      <c r="M120" s="3"/>
      <c r="N120" s="3">
        <v>3000</v>
      </c>
      <c r="O120" s="3">
        <f>O119+M120-N120</f>
        <v>0</v>
      </c>
      <c r="P120" s="3">
        <f>K120+N120</f>
        <v>3800</v>
      </c>
      <c r="Q120" s="3"/>
      <c r="R120" s="3">
        <f>R119+P120-Q120</f>
        <v>18771.400000000001</v>
      </c>
      <c r="S120" s="8"/>
    </row>
    <row r="121" spans="1:19" s="9" customFormat="1" ht="21" customHeight="1" x14ac:dyDescent="0.25">
      <c r="A121" s="5">
        <v>116</v>
      </c>
      <c r="B121" s="6">
        <v>41548</v>
      </c>
      <c r="C121" s="7" t="s">
        <v>50</v>
      </c>
      <c r="D121" s="8" t="s">
        <v>31</v>
      </c>
      <c r="E121" s="5">
        <v>10</v>
      </c>
      <c r="F121" s="6">
        <v>41548</v>
      </c>
      <c r="G121" s="3">
        <v>3300</v>
      </c>
      <c r="H121" s="5">
        <v>2013</v>
      </c>
      <c r="I121" s="5" t="s">
        <v>33</v>
      </c>
      <c r="J121" s="3"/>
      <c r="K121" s="3"/>
      <c r="L121" s="3">
        <f>L120+J121-K121</f>
        <v>108</v>
      </c>
      <c r="M121" s="3"/>
      <c r="N121" s="3"/>
      <c r="O121" s="3">
        <f>O120+M121-N121</f>
        <v>0</v>
      </c>
      <c r="P121" s="3"/>
      <c r="Q121" s="3"/>
      <c r="R121" s="3">
        <f>R120+P121-Q121</f>
        <v>18771.400000000001</v>
      </c>
      <c r="S121" s="8"/>
    </row>
    <row r="122" spans="1:19" s="9" customFormat="1" ht="21" customHeight="1" x14ac:dyDescent="0.25">
      <c r="A122" s="5">
        <v>117</v>
      </c>
      <c r="B122" s="6">
        <v>41548</v>
      </c>
      <c r="C122" s="7" t="s">
        <v>76</v>
      </c>
      <c r="D122" s="8" t="s">
        <v>29</v>
      </c>
      <c r="E122" s="5" t="s">
        <v>28</v>
      </c>
      <c r="F122" s="6">
        <v>41547</v>
      </c>
      <c r="G122" s="10">
        <v>1020</v>
      </c>
      <c r="H122" s="5">
        <v>2013</v>
      </c>
      <c r="I122" s="5"/>
      <c r="J122" s="3"/>
      <c r="K122" s="3"/>
      <c r="L122" s="3">
        <f>L121+J122-K122</f>
        <v>108</v>
      </c>
      <c r="M122" s="3"/>
      <c r="N122" s="3"/>
      <c r="O122" s="3">
        <f>O121+M122-N122</f>
        <v>0</v>
      </c>
      <c r="P122" s="3"/>
      <c r="Q122" s="10">
        <v>1020</v>
      </c>
      <c r="R122" s="3">
        <f>R121+P122-Q122</f>
        <v>17751.400000000001</v>
      </c>
      <c r="S122" s="8"/>
    </row>
    <row r="123" spans="1:19" s="9" customFormat="1" ht="21" customHeight="1" x14ac:dyDescent="0.25">
      <c r="A123" s="5">
        <v>118</v>
      </c>
      <c r="B123" s="6">
        <v>41553</v>
      </c>
      <c r="C123" s="7" t="s">
        <v>112</v>
      </c>
      <c r="D123" s="8" t="s">
        <v>32</v>
      </c>
      <c r="E123" s="5"/>
      <c r="F123" s="6">
        <v>41553</v>
      </c>
      <c r="G123" s="3">
        <v>500</v>
      </c>
      <c r="H123" s="5">
        <v>2013</v>
      </c>
      <c r="I123" s="5"/>
      <c r="J123" s="3"/>
      <c r="K123" s="3"/>
      <c r="L123" s="3">
        <f>L122+J123-K123</f>
        <v>108</v>
      </c>
      <c r="M123" s="3"/>
      <c r="N123" s="3"/>
      <c r="O123" s="3">
        <f>O122+M123-N123</f>
        <v>0</v>
      </c>
      <c r="P123" s="3">
        <v>500</v>
      </c>
      <c r="Q123" s="3"/>
      <c r="R123" s="3">
        <f>R122+P123-Q123</f>
        <v>18251.400000000001</v>
      </c>
      <c r="S123" s="8" t="s">
        <v>143</v>
      </c>
    </row>
    <row r="124" spans="1:19" s="9" customFormat="1" ht="21" customHeight="1" x14ac:dyDescent="0.25">
      <c r="A124" s="5">
        <v>119</v>
      </c>
      <c r="B124" s="6">
        <v>41556</v>
      </c>
      <c r="C124" s="7" t="s">
        <v>89</v>
      </c>
      <c r="D124" s="8" t="s">
        <v>16</v>
      </c>
      <c r="E124" s="5">
        <v>3954</v>
      </c>
      <c r="F124" s="6">
        <v>40460</v>
      </c>
      <c r="G124" s="3">
        <v>110</v>
      </c>
      <c r="H124" s="5">
        <v>2013</v>
      </c>
      <c r="I124" s="5" t="s">
        <v>18</v>
      </c>
      <c r="J124" s="3"/>
      <c r="K124" s="3"/>
      <c r="L124" s="3">
        <f>L123+J124-K124</f>
        <v>108</v>
      </c>
      <c r="M124" s="3"/>
      <c r="N124" s="3"/>
      <c r="O124" s="3">
        <f>O123+M124-N124</f>
        <v>0</v>
      </c>
      <c r="P124" s="3"/>
      <c r="Q124" s="3"/>
      <c r="R124" s="3">
        <f>R123+P124-Q124</f>
        <v>18251.400000000001</v>
      </c>
      <c r="S124" s="8" t="s">
        <v>161</v>
      </c>
    </row>
    <row r="125" spans="1:19" s="9" customFormat="1" ht="21" customHeight="1" x14ac:dyDescent="0.25">
      <c r="A125" s="5">
        <v>120</v>
      </c>
      <c r="B125" s="6">
        <v>41559</v>
      </c>
      <c r="C125" s="7" t="s">
        <v>133</v>
      </c>
      <c r="D125" s="8" t="s">
        <v>22</v>
      </c>
      <c r="E125" s="5">
        <v>15</v>
      </c>
      <c r="F125" s="6">
        <v>41559</v>
      </c>
      <c r="G125" s="3">
        <v>12</v>
      </c>
      <c r="H125" s="5">
        <v>2013</v>
      </c>
      <c r="I125" s="5" t="s">
        <v>18</v>
      </c>
      <c r="J125" s="3"/>
      <c r="K125" s="3">
        <v>12</v>
      </c>
      <c r="L125" s="3">
        <f>L124+J125-K125</f>
        <v>96</v>
      </c>
      <c r="M125" s="3"/>
      <c r="N125" s="3"/>
      <c r="O125" s="3">
        <f>O124+M125-N125</f>
        <v>0</v>
      </c>
      <c r="P125" s="3"/>
      <c r="Q125" s="3"/>
      <c r="R125" s="3">
        <f>R124+P125-Q125</f>
        <v>18251.400000000001</v>
      </c>
      <c r="S125" s="8" t="s">
        <v>137</v>
      </c>
    </row>
    <row r="126" spans="1:19" ht="21" customHeight="1" x14ac:dyDescent="0.25">
      <c r="A126" s="5">
        <v>122</v>
      </c>
      <c r="B126" s="6">
        <v>41560</v>
      </c>
      <c r="C126" s="7" t="s">
        <v>90</v>
      </c>
      <c r="D126" s="8" t="s">
        <v>16</v>
      </c>
      <c r="E126" s="5">
        <v>3689</v>
      </c>
      <c r="F126" s="6">
        <v>41546</v>
      </c>
      <c r="G126" s="3">
        <v>790</v>
      </c>
      <c r="H126" s="5">
        <v>2013</v>
      </c>
      <c r="I126" s="5"/>
      <c r="J126" s="3"/>
      <c r="K126" s="3"/>
      <c r="L126" s="3">
        <f>L125+J126-K126</f>
        <v>96</v>
      </c>
      <c r="M126" s="3"/>
      <c r="N126" s="3"/>
      <c r="O126" s="3">
        <f>O125+M126-N126</f>
        <v>0</v>
      </c>
      <c r="P126" s="3"/>
      <c r="Q126" s="3"/>
      <c r="R126" s="3">
        <f>R125+P126-Q126</f>
        <v>18251.400000000001</v>
      </c>
      <c r="S126" s="8"/>
    </row>
    <row r="127" spans="1:19" ht="21" customHeight="1" x14ac:dyDescent="0.25">
      <c r="A127" s="5">
        <v>121</v>
      </c>
      <c r="B127" s="6">
        <v>41560</v>
      </c>
      <c r="C127" s="7" t="s">
        <v>135</v>
      </c>
      <c r="D127" s="8" t="s">
        <v>23</v>
      </c>
      <c r="E127" s="5">
        <v>5962</v>
      </c>
      <c r="F127" s="6">
        <v>41560</v>
      </c>
      <c r="G127" s="3">
        <v>15</v>
      </c>
      <c r="H127" s="5">
        <v>2013</v>
      </c>
      <c r="I127" s="5" t="s">
        <v>24</v>
      </c>
      <c r="J127" s="3"/>
      <c r="K127" s="3">
        <v>15</v>
      </c>
      <c r="L127" s="3">
        <f>L126+J127-K127</f>
        <v>81</v>
      </c>
      <c r="M127" s="3"/>
      <c r="N127" s="3"/>
      <c r="O127" s="3">
        <f>O126+M127-N127</f>
        <v>0</v>
      </c>
      <c r="P127" s="3"/>
      <c r="Q127" s="3"/>
      <c r="R127" s="3">
        <f>R126+P127-Q127</f>
        <v>18251.400000000001</v>
      </c>
      <c r="S127" s="8" t="s">
        <v>131</v>
      </c>
    </row>
    <row r="128" spans="1:19" s="9" customFormat="1" ht="21" customHeight="1" x14ac:dyDescent="0.25">
      <c r="A128" s="5">
        <v>123</v>
      </c>
      <c r="B128" s="6">
        <v>41562</v>
      </c>
      <c r="C128" s="7" t="s">
        <v>53</v>
      </c>
      <c r="D128" s="8" t="s">
        <v>16</v>
      </c>
      <c r="E128" s="5">
        <v>163</v>
      </c>
      <c r="F128" s="6">
        <v>41562</v>
      </c>
      <c r="G128" s="3">
        <v>550</v>
      </c>
      <c r="H128" s="5">
        <v>2013</v>
      </c>
      <c r="I128" s="5" t="s">
        <v>36</v>
      </c>
      <c r="J128" s="3"/>
      <c r="K128" s="3"/>
      <c r="L128" s="3">
        <f>L127+J128-K128</f>
        <v>81</v>
      </c>
      <c r="M128" s="3"/>
      <c r="N128" s="3"/>
      <c r="O128" s="3">
        <f>O127+M128-N128</f>
        <v>0</v>
      </c>
      <c r="P128" s="3"/>
      <c r="Q128" s="3"/>
      <c r="R128" s="3">
        <f>R127+P128-Q128</f>
        <v>18251.400000000001</v>
      </c>
      <c r="S128" s="8"/>
    </row>
    <row r="129" spans="1:19" s="9" customFormat="1" ht="21" customHeight="1" x14ac:dyDescent="0.25">
      <c r="A129" s="5">
        <v>124</v>
      </c>
      <c r="B129" s="6">
        <v>41563</v>
      </c>
      <c r="C129" s="7" t="s">
        <v>21</v>
      </c>
      <c r="D129" s="8"/>
      <c r="E129" s="5"/>
      <c r="F129" s="6">
        <v>41563</v>
      </c>
      <c r="G129" s="3">
        <v>410</v>
      </c>
      <c r="H129" s="5">
        <v>2013</v>
      </c>
      <c r="I129" s="5"/>
      <c r="J129" s="3"/>
      <c r="K129" s="3"/>
      <c r="L129" s="3">
        <f>L128+J129-K129</f>
        <v>81</v>
      </c>
      <c r="M129" s="3"/>
      <c r="N129" s="3"/>
      <c r="O129" s="3">
        <f>O128+M129-N129</f>
        <v>0</v>
      </c>
      <c r="P129" s="3"/>
      <c r="Q129" s="3">
        <f>G129</f>
        <v>410</v>
      </c>
      <c r="R129" s="3">
        <f>R128+P129-Q129</f>
        <v>17841.400000000001</v>
      </c>
      <c r="S129" s="8"/>
    </row>
    <row r="130" spans="1:19" s="9" customFormat="1" ht="21" customHeight="1" x14ac:dyDescent="0.25">
      <c r="A130" s="5">
        <v>125</v>
      </c>
      <c r="B130" s="6">
        <v>41566</v>
      </c>
      <c r="C130" s="7" t="s">
        <v>90</v>
      </c>
      <c r="D130" s="8" t="s">
        <v>16</v>
      </c>
      <c r="E130" s="5">
        <v>3954</v>
      </c>
      <c r="F130" s="6">
        <v>40460</v>
      </c>
      <c r="G130" s="3">
        <v>110</v>
      </c>
      <c r="H130" s="5">
        <v>2013</v>
      </c>
      <c r="I130" s="5"/>
      <c r="J130" s="3"/>
      <c r="K130" s="3"/>
      <c r="L130" s="3">
        <f>L129+J130-K130</f>
        <v>81</v>
      </c>
      <c r="M130" s="3"/>
      <c r="N130" s="3"/>
      <c r="O130" s="3">
        <f>O129+M130-N130</f>
        <v>0</v>
      </c>
      <c r="P130" s="3"/>
      <c r="Q130" s="3">
        <v>110</v>
      </c>
      <c r="R130" s="3">
        <f>R129+P130-Q130</f>
        <v>17731.400000000001</v>
      </c>
      <c r="S130" s="8"/>
    </row>
    <row r="131" spans="1:19" s="9" customFormat="1" ht="21" customHeight="1" x14ac:dyDescent="0.25">
      <c r="A131" s="5">
        <v>126</v>
      </c>
      <c r="B131" s="6">
        <v>41568</v>
      </c>
      <c r="C131" s="7" t="s">
        <v>100</v>
      </c>
      <c r="D131" s="8" t="s">
        <v>34</v>
      </c>
      <c r="E131" s="5"/>
      <c r="F131" s="6">
        <v>41568</v>
      </c>
      <c r="G131" s="3">
        <v>3300</v>
      </c>
      <c r="H131" s="5">
        <v>2013</v>
      </c>
      <c r="I131" s="5"/>
      <c r="J131" s="3">
        <v>800</v>
      </c>
      <c r="K131" s="3"/>
      <c r="L131" s="3">
        <f>L130+J131-K131</f>
        <v>881</v>
      </c>
      <c r="M131" s="3">
        <f>G131-J131</f>
        <v>2500</v>
      </c>
      <c r="N131" s="3"/>
      <c r="O131" s="3">
        <f>O130+M131-N131</f>
        <v>2500</v>
      </c>
      <c r="P131" s="3"/>
      <c r="Q131" s="3"/>
      <c r="R131" s="3">
        <f>R130+P131-Q131</f>
        <v>17731.400000000001</v>
      </c>
      <c r="S131" s="8"/>
    </row>
    <row r="132" spans="1:19" s="9" customFormat="1" ht="21" customHeight="1" x14ac:dyDescent="0.25">
      <c r="A132" s="5">
        <v>127</v>
      </c>
      <c r="B132" s="6">
        <v>41569</v>
      </c>
      <c r="C132" s="7" t="s">
        <v>121</v>
      </c>
      <c r="D132" s="8" t="s">
        <v>16</v>
      </c>
      <c r="E132" s="5">
        <v>163</v>
      </c>
      <c r="F132" s="6">
        <v>41569</v>
      </c>
      <c r="G132" s="3">
        <v>660</v>
      </c>
      <c r="H132" s="5">
        <v>2013</v>
      </c>
      <c r="I132" s="5" t="s">
        <v>20</v>
      </c>
      <c r="J132" s="3"/>
      <c r="K132" s="3"/>
      <c r="L132" s="3">
        <f>L131+J132-K132</f>
        <v>881</v>
      </c>
      <c r="M132" s="3"/>
      <c r="N132" s="3"/>
      <c r="O132" s="3">
        <f>O131+M132-N132</f>
        <v>2500</v>
      </c>
      <c r="P132" s="3"/>
      <c r="Q132" s="3"/>
      <c r="R132" s="3">
        <f>R131+P132-Q132</f>
        <v>17731.400000000001</v>
      </c>
      <c r="S132" s="8" t="s">
        <v>130</v>
      </c>
    </row>
    <row r="133" spans="1:19" s="9" customFormat="1" ht="21" customHeight="1" x14ac:dyDescent="0.25">
      <c r="A133" s="5">
        <v>128</v>
      </c>
      <c r="B133" s="6">
        <v>41570</v>
      </c>
      <c r="C133" s="7" t="s">
        <v>35</v>
      </c>
      <c r="D133" s="8" t="s">
        <v>34</v>
      </c>
      <c r="E133" s="5"/>
      <c r="F133" s="6">
        <f>B133</f>
        <v>41570</v>
      </c>
      <c r="G133" s="3">
        <v>3300</v>
      </c>
      <c r="H133" s="5">
        <v>2013</v>
      </c>
      <c r="I133" s="5"/>
      <c r="J133" s="3"/>
      <c r="K133" s="3">
        <f>G133-N133</f>
        <v>800</v>
      </c>
      <c r="L133" s="3">
        <f>L132+J133-K133</f>
        <v>81</v>
      </c>
      <c r="M133" s="3"/>
      <c r="N133" s="3">
        <v>2500</v>
      </c>
      <c r="O133" s="3">
        <f>O132+M133-N133</f>
        <v>0</v>
      </c>
      <c r="P133" s="3">
        <f>K133+N133</f>
        <v>3300</v>
      </c>
      <c r="Q133" s="3"/>
      <c r="R133" s="3">
        <f>R132+P133-Q133</f>
        <v>21031.4</v>
      </c>
      <c r="S133" s="8"/>
    </row>
    <row r="134" spans="1:19" s="9" customFormat="1" ht="21" customHeight="1" x14ac:dyDescent="0.25">
      <c r="A134" s="5">
        <v>129</v>
      </c>
      <c r="B134" s="6">
        <v>41578</v>
      </c>
      <c r="C134" s="7" t="s">
        <v>65</v>
      </c>
      <c r="D134" s="8" t="s">
        <v>55</v>
      </c>
      <c r="E134" s="5" t="s">
        <v>28</v>
      </c>
      <c r="F134" s="6">
        <v>41578</v>
      </c>
      <c r="G134" s="10">
        <v>1410</v>
      </c>
      <c r="H134" s="5">
        <v>2013</v>
      </c>
      <c r="I134" s="5" t="s">
        <v>20</v>
      </c>
      <c r="J134" s="3"/>
      <c r="K134" s="3"/>
      <c r="L134" s="3">
        <f>L133+J134-K134</f>
        <v>81</v>
      </c>
      <c r="M134" s="3"/>
      <c r="N134" s="3"/>
      <c r="O134" s="3">
        <f>O133+M134-N134</f>
        <v>0</v>
      </c>
      <c r="P134" s="3"/>
      <c r="Q134" s="3"/>
      <c r="R134" s="3">
        <f>R133+P134-Q134</f>
        <v>21031.4</v>
      </c>
      <c r="S134" s="8" t="s">
        <v>148</v>
      </c>
    </row>
    <row r="135" spans="1:19" s="9" customFormat="1" ht="21" customHeight="1" x14ac:dyDescent="0.25">
      <c r="A135" s="5">
        <v>130</v>
      </c>
      <c r="B135" s="6">
        <v>41579</v>
      </c>
      <c r="C135" s="7" t="s">
        <v>51</v>
      </c>
      <c r="D135" s="8" t="s">
        <v>31</v>
      </c>
      <c r="E135" s="5">
        <v>11</v>
      </c>
      <c r="F135" s="6">
        <v>41579</v>
      </c>
      <c r="G135" s="3">
        <v>3300</v>
      </c>
      <c r="H135" s="5">
        <v>2013</v>
      </c>
      <c r="I135" s="5" t="s">
        <v>33</v>
      </c>
      <c r="J135" s="3"/>
      <c r="K135" s="3"/>
      <c r="L135" s="3">
        <f>L134+J135-K135</f>
        <v>81</v>
      </c>
      <c r="M135" s="3"/>
      <c r="N135" s="3"/>
      <c r="O135" s="3">
        <f>O134+M135-N135</f>
        <v>0</v>
      </c>
      <c r="P135" s="3"/>
      <c r="Q135" s="3"/>
      <c r="R135" s="3">
        <f>R134+P135-Q135</f>
        <v>21031.4</v>
      </c>
      <c r="S135" s="8"/>
    </row>
    <row r="136" spans="1:19" s="9" customFormat="1" ht="21" customHeight="1" x14ac:dyDescent="0.25">
      <c r="A136" s="5">
        <v>131</v>
      </c>
      <c r="B136" s="6">
        <v>41581</v>
      </c>
      <c r="C136" s="7" t="s">
        <v>77</v>
      </c>
      <c r="D136" s="8" t="s">
        <v>29</v>
      </c>
      <c r="E136" s="5" t="s">
        <v>28</v>
      </c>
      <c r="F136" s="6">
        <v>41578</v>
      </c>
      <c r="G136" s="10">
        <v>1010</v>
      </c>
      <c r="H136" s="5">
        <v>2013</v>
      </c>
      <c r="I136" s="5"/>
      <c r="J136" s="3"/>
      <c r="K136" s="3"/>
      <c r="L136" s="3">
        <f>L135+J136-K136</f>
        <v>81</v>
      </c>
      <c r="M136" s="3"/>
      <c r="N136" s="3"/>
      <c r="O136" s="3">
        <f>O135+M136-N136</f>
        <v>0</v>
      </c>
      <c r="P136" s="3"/>
      <c r="Q136" s="10">
        <v>1010</v>
      </c>
      <c r="R136" s="3">
        <f>R135+P136-Q136</f>
        <v>20021.400000000001</v>
      </c>
      <c r="S136" s="8"/>
    </row>
    <row r="137" spans="1:19" s="9" customFormat="1" ht="21" customHeight="1" x14ac:dyDescent="0.25">
      <c r="A137" s="5">
        <v>132</v>
      </c>
      <c r="B137" s="6">
        <v>41582</v>
      </c>
      <c r="C137" s="7" t="s">
        <v>25</v>
      </c>
      <c r="D137" s="8" t="s">
        <v>26</v>
      </c>
      <c r="E137" s="5">
        <v>389</v>
      </c>
      <c r="F137" s="6">
        <v>41582</v>
      </c>
      <c r="G137" s="3">
        <v>10</v>
      </c>
      <c r="H137" s="5">
        <v>2013</v>
      </c>
      <c r="I137" s="5" t="s">
        <v>18</v>
      </c>
      <c r="J137" s="3"/>
      <c r="K137" s="3">
        <v>10</v>
      </c>
      <c r="L137" s="3">
        <f>L136+J137-K137</f>
        <v>71</v>
      </c>
      <c r="M137" s="3"/>
      <c r="N137" s="3"/>
      <c r="O137" s="3">
        <f>O136+M137-N137</f>
        <v>0</v>
      </c>
      <c r="P137" s="3"/>
      <c r="Q137" s="3"/>
      <c r="R137" s="3">
        <f>R136+P137-Q137</f>
        <v>20021.400000000001</v>
      </c>
      <c r="S137" s="8"/>
    </row>
    <row r="138" spans="1:19" s="9" customFormat="1" ht="21" customHeight="1" x14ac:dyDescent="0.25">
      <c r="A138" s="5">
        <v>133</v>
      </c>
      <c r="B138" s="6">
        <v>41584</v>
      </c>
      <c r="C138" s="7" t="s">
        <v>54</v>
      </c>
      <c r="D138" s="8" t="s">
        <v>16</v>
      </c>
      <c r="E138" s="5">
        <v>163</v>
      </c>
      <c r="F138" s="6">
        <v>41562</v>
      </c>
      <c r="G138" s="3">
        <v>530</v>
      </c>
      <c r="H138" s="5">
        <v>2013</v>
      </c>
      <c r="I138" s="5"/>
      <c r="J138" s="3"/>
      <c r="K138" s="3"/>
      <c r="L138" s="3">
        <f>L137+J138-K138</f>
        <v>71</v>
      </c>
      <c r="M138" s="3"/>
      <c r="N138" s="3"/>
      <c r="O138" s="3">
        <f>O137+M138-N138</f>
        <v>0</v>
      </c>
      <c r="P138" s="3"/>
      <c r="Q138" s="3">
        <v>530</v>
      </c>
      <c r="R138" s="3">
        <f>R137+P138-Q138</f>
        <v>19491.400000000001</v>
      </c>
      <c r="S138" s="8" t="s">
        <v>145</v>
      </c>
    </row>
    <row r="139" spans="1:19" s="9" customFormat="1" ht="21" customHeight="1" x14ac:dyDescent="0.25">
      <c r="A139" s="5">
        <v>134</v>
      </c>
      <c r="B139" s="6">
        <v>41586</v>
      </c>
      <c r="C139" s="7" t="s">
        <v>17</v>
      </c>
      <c r="D139" s="8" t="s">
        <v>16</v>
      </c>
      <c r="E139" s="5">
        <v>8796</v>
      </c>
      <c r="F139" s="6">
        <v>41586</v>
      </c>
      <c r="G139" s="3">
        <v>844</v>
      </c>
      <c r="H139" s="5">
        <v>2013</v>
      </c>
      <c r="I139" s="5" t="s">
        <v>158</v>
      </c>
      <c r="J139" s="3"/>
      <c r="K139" s="3"/>
      <c r="L139" s="3">
        <f>L138+J139-K139</f>
        <v>71</v>
      </c>
      <c r="M139" s="3"/>
      <c r="N139" s="3"/>
      <c r="O139" s="3">
        <f>O138+M139-N139</f>
        <v>0</v>
      </c>
      <c r="P139" s="3"/>
      <c r="Q139" s="3"/>
      <c r="R139" s="3">
        <f>R138+P139-Q139</f>
        <v>19491.400000000001</v>
      </c>
      <c r="S139" s="8" t="s">
        <v>164</v>
      </c>
    </row>
    <row r="140" spans="1:19" s="9" customFormat="1" ht="21" customHeight="1" x14ac:dyDescent="0.25">
      <c r="A140" s="5">
        <v>135</v>
      </c>
      <c r="B140" s="6">
        <v>41590</v>
      </c>
      <c r="C140" s="7" t="s">
        <v>124</v>
      </c>
      <c r="D140" s="8" t="s">
        <v>16</v>
      </c>
      <c r="E140" s="5">
        <v>163</v>
      </c>
      <c r="F140" s="6">
        <v>41569</v>
      </c>
      <c r="G140" s="3">
        <f>660-24</f>
        <v>636</v>
      </c>
      <c r="H140" s="5">
        <v>2013</v>
      </c>
      <c r="I140" s="5"/>
      <c r="J140" s="3"/>
      <c r="K140" s="3"/>
      <c r="L140" s="3">
        <f>L139+J140-K140</f>
        <v>71</v>
      </c>
      <c r="M140" s="3"/>
      <c r="N140" s="3"/>
      <c r="O140" s="3">
        <f>O139+M140-N140</f>
        <v>0</v>
      </c>
      <c r="P140" s="3"/>
      <c r="Q140" s="3">
        <f>660-24</f>
        <v>636</v>
      </c>
      <c r="R140" s="3">
        <f>R139+P140-Q140</f>
        <v>18855.400000000001</v>
      </c>
      <c r="S140" s="8" t="s">
        <v>127</v>
      </c>
    </row>
    <row r="141" spans="1:19" s="9" customFormat="1" ht="21" customHeight="1" x14ac:dyDescent="0.25">
      <c r="A141" s="5">
        <v>136</v>
      </c>
      <c r="B141" s="6">
        <v>41593</v>
      </c>
      <c r="C141" s="7" t="s">
        <v>114</v>
      </c>
      <c r="D141" s="8" t="s">
        <v>32</v>
      </c>
      <c r="E141" s="5"/>
      <c r="F141" s="6">
        <v>41593</v>
      </c>
      <c r="G141" s="3">
        <v>2000</v>
      </c>
      <c r="H141" s="5">
        <v>2013</v>
      </c>
      <c r="I141" s="5"/>
      <c r="J141" s="3"/>
      <c r="K141" s="3"/>
      <c r="L141" s="3">
        <f>L140+J141-K141</f>
        <v>71</v>
      </c>
      <c r="M141" s="3"/>
      <c r="N141" s="3"/>
      <c r="O141" s="3">
        <f>O140+M141-N141</f>
        <v>0</v>
      </c>
      <c r="P141" s="3">
        <v>2000</v>
      </c>
      <c r="Q141" s="3"/>
      <c r="R141" s="3">
        <f>R140+P141-Q141</f>
        <v>20855.400000000001</v>
      </c>
      <c r="S141" s="8" t="s">
        <v>142</v>
      </c>
    </row>
    <row r="142" spans="1:19" s="9" customFormat="1" ht="21" customHeight="1" x14ac:dyDescent="0.25">
      <c r="A142" s="5">
        <v>137</v>
      </c>
      <c r="B142" s="6">
        <v>41594</v>
      </c>
      <c r="C142" s="7" t="s">
        <v>21</v>
      </c>
      <c r="D142" s="8"/>
      <c r="E142" s="5"/>
      <c r="F142" s="6">
        <v>41594</v>
      </c>
      <c r="G142" s="3">
        <v>400</v>
      </c>
      <c r="H142" s="5">
        <v>2013</v>
      </c>
      <c r="I142" s="5"/>
      <c r="J142" s="3"/>
      <c r="K142" s="3"/>
      <c r="L142" s="3">
        <f>L141+J142-K142</f>
        <v>71</v>
      </c>
      <c r="M142" s="3"/>
      <c r="N142" s="3"/>
      <c r="O142" s="3">
        <f>O141+M142-N142</f>
        <v>0</v>
      </c>
      <c r="P142" s="3"/>
      <c r="Q142" s="3">
        <f>G142</f>
        <v>400</v>
      </c>
      <c r="R142" s="3">
        <f>R141+P142-Q142</f>
        <v>20455.400000000001</v>
      </c>
      <c r="S142" s="8"/>
    </row>
    <row r="143" spans="1:19" s="9" customFormat="1" ht="21" customHeight="1" x14ac:dyDescent="0.25">
      <c r="A143" s="5">
        <v>138</v>
      </c>
      <c r="B143" s="6">
        <v>41598</v>
      </c>
      <c r="C143" s="7" t="s">
        <v>101</v>
      </c>
      <c r="D143" s="8" t="s">
        <v>34</v>
      </c>
      <c r="E143" s="5"/>
      <c r="F143" s="6">
        <v>41598</v>
      </c>
      <c r="G143" s="3">
        <v>3300</v>
      </c>
      <c r="H143" s="5">
        <v>2013</v>
      </c>
      <c r="I143" s="5"/>
      <c r="J143" s="3">
        <v>800</v>
      </c>
      <c r="K143" s="3"/>
      <c r="L143" s="3">
        <f>L142+J143-K143</f>
        <v>871</v>
      </c>
      <c r="M143" s="3">
        <f>G143-J143</f>
        <v>2500</v>
      </c>
      <c r="N143" s="3"/>
      <c r="O143" s="3">
        <f>O142+M143-N143</f>
        <v>2500</v>
      </c>
      <c r="P143" s="3"/>
      <c r="Q143" s="3"/>
      <c r="R143" s="3">
        <f>R142+P143-Q143</f>
        <v>20455.400000000001</v>
      </c>
      <c r="S143" s="8"/>
    </row>
    <row r="144" spans="1:19" s="9" customFormat="1" ht="21" customHeight="1" x14ac:dyDescent="0.25">
      <c r="A144" s="5">
        <v>139</v>
      </c>
      <c r="B144" s="6">
        <v>41599</v>
      </c>
      <c r="C144" s="7" t="s">
        <v>19</v>
      </c>
      <c r="D144" s="8" t="s">
        <v>16</v>
      </c>
      <c r="E144" s="5">
        <v>8796</v>
      </c>
      <c r="F144" s="6">
        <v>41586</v>
      </c>
      <c r="G144" s="3">
        <v>844</v>
      </c>
      <c r="H144" s="5">
        <v>2013</v>
      </c>
      <c r="I144" s="5"/>
      <c r="J144" s="3"/>
      <c r="K144" s="3"/>
      <c r="L144" s="3">
        <f>L143+J144-K144</f>
        <v>871</v>
      </c>
      <c r="M144" s="3"/>
      <c r="N144" s="3"/>
      <c r="O144" s="3">
        <f>O143+M144-N144</f>
        <v>2500</v>
      </c>
      <c r="P144" s="3"/>
      <c r="Q144" s="3">
        <v>844</v>
      </c>
      <c r="R144" s="3">
        <f>R143+P144-Q144</f>
        <v>19611.400000000001</v>
      </c>
      <c r="S144" s="8"/>
    </row>
    <row r="145" spans="1:19" ht="21" customHeight="1" x14ac:dyDescent="0.25">
      <c r="A145" s="5">
        <v>140</v>
      </c>
      <c r="B145" s="6">
        <v>41599</v>
      </c>
      <c r="C145" s="7" t="s">
        <v>35</v>
      </c>
      <c r="D145" s="8" t="s">
        <v>34</v>
      </c>
      <c r="E145" s="5"/>
      <c r="F145" s="6">
        <f>B145</f>
        <v>41599</v>
      </c>
      <c r="G145" s="3">
        <v>3300</v>
      </c>
      <c r="H145" s="5">
        <v>2013</v>
      </c>
      <c r="I145" s="5"/>
      <c r="J145" s="3"/>
      <c r="K145" s="3">
        <f>G145-N145</f>
        <v>800</v>
      </c>
      <c r="L145" s="3">
        <f>L144+J145-K145</f>
        <v>71</v>
      </c>
      <c r="M145" s="3"/>
      <c r="N145" s="3">
        <v>2500</v>
      </c>
      <c r="O145" s="3">
        <f>O144+M145-N145</f>
        <v>0</v>
      </c>
      <c r="P145" s="3">
        <f>K145+N145</f>
        <v>3300</v>
      </c>
      <c r="Q145" s="3"/>
      <c r="R145" s="3">
        <f>R144+P145-Q145</f>
        <v>22911.4</v>
      </c>
      <c r="S145" s="8"/>
    </row>
    <row r="146" spans="1:19" ht="21" customHeight="1" x14ac:dyDescent="0.25">
      <c r="A146" s="5">
        <v>142</v>
      </c>
      <c r="B146" s="6">
        <v>41608</v>
      </c>
      <c r="C146" s="7" t="s">
        <v>78</v>
      </c>
      <c r="D146" s="8" t="s">
        <v>29</v>
      </c>
      <c r="E146" s="5" t="s">
        <v>28</v>
      </c>
      <c r="F146" s="6">
        <v>41608</v>
      </c>
      <c r="G146" s="10">
        <v>1020</v>
      </c>
      <c r="H146" s="5">
        <v>2013</v>
      </c>
      <c r="I146" s="5"/>
      <c r="J146" s="3"/>
      <c r="K146" s="3"/>
      <c r="L146" s="3">
        <f>L145+J146-K146</f>
        <v>71</v>
      </c>
      <c r="M146" s="3"/>
      <c r="N146" s="3"/>
      <c r="O146" s="3">
        <f>O145+M146-N146</f>
        <v>0</v>
      </c>
      <c r="P146" s="3"/>
      <c r="Q146" s="10">
        <v>1020</v>
      </c>
      <c r="R146" s="3">
        <f>R145+P146-Q146</f>
        <v>21891.4</v>
      </c>
      <c r="S146" s="8"/>
    </row>
    <row r="147" spans="1:19" s="9" customFormat="1" ht="21" customHeight="1" x14ac:dyDescent="0.25">
      <c r="A147" s="5">
        <v>141</v>
      </c>
      <c r="B147" s="6">
        <v>41608</v>
      </c>
      <c r="C147" s="7" t="s">
        <v>66</v>
      </c>
      <c r="D147" s="8" t="s">
        <v>55</v>
      </c>
      <c r="E147" s="5" t="s">
        <v>28</v>
      </c>
      <c r="F147" s="6">
        <v>41608</v>
      </c>
      <c r="G147" s="10">
        <v>1430</v>
      </c>
      <c r="H147" s="5">
        <v>2013</v>
      </c>
      <c r="I147" s="5" t="s">
        <v>20</v>
      </c>
      <c r="J147" s="3"/>
      <c r="K147" s="3"/>
      <c r="L147" s="3">
        <f>L146+J147-K147</f>
        <v>71</v>
      </c>
      <c r="M147" s="3"/>
      <c r="N147" s="3"/>
      <c r="O147" s="3">
        <f>O146+M147-N147</f>
        <v>0</v>
      </c>
      <c r="P147" s="3"/>
      <c r="Q147" s="3"/>
      <c r="R147" s="3">
        <f>R146+P147-Q147</f>
        <v>21891.4</v>
      </c>
      <c r="S147" s="8" t="s">
        <v>154</v>
      </c>
    </row>
    <row r="148" spans="1:19" s="9" customFormat="1" ht="21" customHeight="1" x14ac:dyDescent="0.25">
      <c r="A148" s="5">
        <v>143</v>
      </c>
      <c r="B148" s="6">
        <v>41609</v>
      </c>
      <c r="C148" s="7" t="s">
        <v>52</v>
      </c>
      <c r="D148" s="8" t="s">
        <v>31</v>
      </c>
      <c r="E148" s="5">
        <v>12</v>
      </c>
      <c r="F148" s="6">
        <v>41609</v>
      </c>
      <c r="G148" s="3">
        <v>3300</v>
      </c>
      <c r="H148" s="5">
        <v>2013</v>
      </c>
      <c r="I148" s="5" t="s">
        <v>33</v>
      </c>
      <c r="J148" s="3"/>
      <c r="K148" s="3"/>
      <c r="L148" s="3">
        <f>L147+J148-K148</f>
        <v>71</v>
      </c>
      <c r="M148" s="3"/>
      <c r="N148" s="3"/>
      <c r="O148" s="3">
        <f>O147+M148-N148</f>
        <v>0</v>
      </c>
      <c r="P148" s="3"/>
      <c r="Q148" s="3"/>
      <c r="R148" s="3">
        <f>R147+P148-Q148</f>
        <v>21891.4</v>
      </c>
      <c r="S148" s="8"/>
    </row>
    <row r="149" spans="1:19" s="9" customFormat="1" ht="21" customHeight="1" x14ac:dyDescent="0.25">
      <c r="A149" s="5">
        <v>144</v>
      </c>
      <c r="B149" s="6">
        <v>41618</v>
      </c>
      <c r="C149" s="7" t="s">
        <v>83</v>
      </c>
      <c r="D149" s="8" t="s">
        <v>55</v>
      </c>
      <c r="E149" s="5" t="s">
        <v>28</v>
      </c>
      <c r="F149" s="6">
        <v>41618</v>
      </c>
      <c r="G149" s="10">
        <v>800</v>
      </c>
      <c r="H149" s="5">
        <v>2013</v>
      </c>
      <c r="I149" s="5" t="s">
        <v>20</v>
      </c>
      <c r="J149" s="3"/>
      <c r="K149" s="3"/>
      <c r="L149" s="3">
        <f>L148+J149-K149</f>
        <v>71</v>
      </c>
      <c r="M149" s="3"/>
      <c r="N149" s="3"/>
      <c r="O149" s="3">
        <f>O148+M149-N149</f>
        <v>0</v>
      </c>
      <c r="P149" s="3"/>
      <c r="Q149" s="3"/>
      <c r="R149" s="3">
        <f>R148+P149-Q149</f>
        <v>21891.4</v>
      </c>
      <c r="S149" s="8" t="s">
        <v>155</v>
      </c>
    </row>
    <row r="150" spans="1:19" s="9" customFormat="1" ht="21" customHeight="1" x14ac:dyDescent="0.25">
      <c r="A150" s="5">
        <v>145</v>
      </c>
      <c r="B150" s="6">
        <v>41619</v>
      </c>
      <c r="C150" s="7" t="s">
        <v>79</v>
      </c>
      <c r="D150" s="8" t="s">
        <v>29</v>
      </c>
      <c r="E150" s="5" t="s">
        <v>28</v>
      </c>
      <c r="F150" s="6">
        <v>41253</v>
      </c>
      <c r="G150" s="10">
        <v>800</v>
      </c>
      <c r="H150" s="5">
        <v>2013</v>
      </c>
      <c r="I150" s="5"/>
      <c r="J150" s="3"/>
      <c r="K150" s="3"/>
      <c r="L150" s="3">
        <f>L149+J150-K150</f>
        <v>71</v>
      </c>
      <c r="M150" s="3"/>
      <c r="N150" s="3"/>
      <c r="O150" s="3">
        <f>O149+M150-N150</f>
        <v>0</v>
      </c>
      <c r="P150" s="3"/>
      <c r="Q150" s="10">
        <v>800</v>
      </c>
      <c r="R150" s="3">
        <f>R149+P150-Q150</f>
        <v>21091.4</v>
      </c>
      <c r="S150" s="8"/>
    </row>
    <row r="151" spans="1:19" s="9" customFormat="1" ht="21" customHeight="1" x14ac:dyDescent="0.25">
      <c r="A151" s="5">
        <v>146</v>
      </c>
      <c r="B151" s="6">
        <v>41624</v>
      </c>
      <c r="C151" s="7" t="s">
        <v>21</v>
      </c>
      <c r="D151" s="8"/>
      <c r="E151" s="5"/>
      <c r="F151" s="6">
        <v>41624</v>
      </c>
      <c r="G151" s="3">
        <v>410</v>
      </c>
      <c r="H151" s="5">
        <v>2013</v>
      </c>
      <c r="I151" s="5"/>
      <c r="J151" s="3"/>
      <c r="K151" s="3"/>
      <c r="L151" s="3">
        <f>L150+J151-K151</f>
        <v>71</v>
      </c>
      <c r="M151" s="3"/>
      <c r="N151" s="3"/>
      <c r="O151" s="3">
        <f>O150+M151-N151</f>
        <v>0</v>
      </c>
      <c r="P151" s="3"/>
      <c r="Q151" s="3">
        <f>G151</f>
        <v>410</v>
      </c>
      <c r="R151" s="3">
        <f>R150+P151-Q151</f>
        <v>20681.400000000001</v>
      </c>
      <c r="S151" s="8"/>
    </row>
    <row r="152" spans="1:19" s="9" customFormat="1" ht="21" customHeight="1" x14ac:dyDescent="0.25">
      <c r="A152" s="5">
        <v>147</v>
      </c>
      <c r="B152" s="6">
        <v>41627</v>
      </c>
      <c r="C152" s="7" t="s">
        <v>102</v>
      </c>
      <c r="D152" s="8" t="s">
        <v>34</v>
      </c>
      <c r="E152" s="5"/>
      <c r="F152" s="6">
        <v>41627</v>
      </c>
      <c r="G152" s="3">
        <v>2800</v>
      </c>
      <c r="H152" s="5">
        <v>2013</v>
      </c>
      <c r="I152" s="5"/>
      <c r="J152" s="3">
        <v>500</v>
      </c>
      <c r="K152" s="3"/>
      <c r="L152" s="3">
        <f>L151+J152-K152</f>
        <v>571</v>
      </c>
      <c r="M152" s="3">
        <f>G152-J152</f>
        <v>2300</v>
      </c>
      <c r="N152" s="3"/>
      <c r="O152" s="3">
        <f>O151+M152-N152</f>
        <v>2300</v>
      </c>
      <c r="P152" s="3"/>
      <c r="Q152" s="3"/>
      <c r="R152" s="3">
        <f>R151+P152-Q152</f>
        <v>20681.400000000001</v>
      </c>
      <c r="S152" s="8"/>
    </row>
    <row r="153" spans="1:19" s="9" customFormat="1" ht="21" customHeight="1" x14ac:dyDescent="0.25">
      <c r="A153" s="5">
        <v>148</v>
      </c>
      <c r="B153" s="6">
        <v>41628</v>
      </c>
      <c r="C153" s="7" t="s">
        <v>87</v>
      </c>
      <c r="D153" s="8" t="s">
        <v>16</v>
      </c>
      <c r="E153" s="5">
        <v>81</v>
      </c>
      <c r="F153" s="6">
        <v>41628</v>
      </c>
      <c r="G153" s="3">
        <v>1887.6</v>
      </c>
      <c r="H153" s="5">
        <v>2013</v>
      </c>
      <c r="I153" s="5" t="s">
        <v>18</v>
      </c>
      <c r="J153" s="3"/>
      <c r="K153" s="3"/>
      <c r="L153" s="3">
        <f>L152+J153-K153</f>
        <v>571</v>
      </c>
      <c r="M153" s="3"/>
      <c r="N153" s="3"/>
      <c r="O153" s="3">
        <f>O152+M153-N153</f>
        <v>2300</v>
      </c>
      <c r="P153" s="3"/>
      <c r="Q153" s="3"/>
      <c r="R153" s="3">
        <f>R152+P153-Q153</f>
        <v>20681.400000000001</v>
      </c>
      <c r="S153" s="8" t="s">
        <v>175</v>
      </c>
    </row>
    <row r="154" spans="1:19" s="9" customFormat="1" ht="21" customHeight="1" x14ac:dyDescent="0.25">
      <c r="A154" s="5">
        <v>149</v>
      </c>
      <c r="B154" s="6">
        <v>41629</v>
      </c>
      <c r="C154" s="7" t="s">
        <v>88</v>
      </c>
      <c r="D154" s="8" t="s">
        <v>16</v>
      </c>
      <c r="E154" s="5">
        <v>81</v>
      </c>
      <c r="F154" s="6">
        <v>41628</v>
      </c>
      <c r="G154" s="3">
        <v>1587.6</v>
      </c>
      <c r="H154" s="5">
        <v>2013</v>
      </c>
      <c r="I154" s="5"/>
      <c r="J154" s="3"/>
      <c r="K154" s="3"/>
      <c r="L154" s="3">
        <f>L153+J154-K154</f>
        <v>571</v>
      </c>
      <c r="M154" s="3"/>
      <c r="N154" s="3"/>
      <c r="O154" s="3">
        <f>O153+M154-N154</f>
        <v>2300</v>
      </c>
      <c r="P154" s="3"/>
      <c r="Q154" s="3">
        <v>1587.6</v>
      </c>
      <c r="R154" s="3">
        <f>R153+P154-Q154</f>
        <v>19093.800000000003</v>
      </c>
      <c r="S154" s="8" t="s">
        <v>40</v>
      </c>
    </row>
    <row r="155" spans="1:19" s="9" customFormat="1" ht="21" customHeight="1" x14ac:dyDescent="0.25">
      <c r="A155" s="5">
        <v>150</v>
      </c>
      <c r="B155" s="6">
        <v>41630</v>
      </c>
      <c r="C155" s="7" t="s">
        <v>35</v>
      </c>
      <c r="D155" s="8" t="s">
        <v>34</v>
      </c>
      <c r="E155" s="5"/>
      <c r="F155" s="6">
        <f>B155</f>
        <v>41630</v>
      </c>
      <c r="G155" s="3">
        <v>2800</v>
      </c>
      <c r="H155" s="5">
        <v>2013</v>
      </c>
      <c r="I155" s="5"/>
      <c r="J155" s="3"/>
      <c r="K155" s="3">
        <f>G155-N155</f>
        <v>500</v>
      </c>
      <c r="L155" s="3">
        <f>L154+J155-K155</f>
        <v>71</v>
      </c>
      <c r="M155" s="3"/>
      <c r="N155" s="3">
        <v>2300</v>
      </c>
      <c r="O155" s="3">
        <f>O154+M155-N155</f>
        <v>0</v>
      </c>
      <c r="P155" s="3">
        <f>K155+N155</f>
        <v>2800</v>
      </c>
      <c r="Q155" s="3"/>
      <c r="R155" s="3">
        <f>R154+P155-Q155</f>
        <v>21893.800000000003</v>
      </c>
      <c r="S155" s="8"/>
    </row>
    <row r="156" spans="1:19" s="9" customFormat="1" ht="21" customHeight="1" x14ac:dyDescent="0.25">
      <c r="A156" s="5">
        <v>152</v>
      </c>
      <c r="B156" s="6">
        <v>41636</v>
      </c>
      <c r="C156" s="7" t="s">
        <v>80</v>
      </c>
      <c r="D156" s="8" t="s">
        <v>82</v>
      </c>
      <c r="E156" s="5">
        <v>534</v>
      </c>
      <c r="F156" s="6">
        <v>41271</v>
      </c>
      <c r="G156" s="10">
        <v>800</v>
      </c>
      <c r="H156" s="5">
        <v>2013</v>
      </c>
      <c r="I156" s="5"/>
      <c r="J156" s="3"/>
      <c r="K156" s="3"/>
      <c r="L156" s="3">
        <f>L155+J156-K156</f>
        <v>71</v>
      </c>
      <c r="M156" s="3"/>
      <c r="N156" s="3"/>
      <c r="O156" s="3">
        <f>O155+M156-N156</f>
        <v>0</v>
      </c>
      <c r="P156" s="3"/>
      <c r="Q156" s="10">
        <v>800</v>
      </c>
      <c r="R156" s="3">
        <f>R155+P156-Q156</f>
        <v>21093.800000000003</v>
      </c>
      <c r="S156" s="8"/>
    </row>
    <row r="157" spans="1:19" s="9" customFormat="1" ht="21" customHeight="1" x14ac:dyDescent="0.25">
      <c r="A157" s="5">
        <v>151</v>
      </c>
      <c r="B157" s="6">
        <v>41636</v>
      </c>
      <c r="C157" s="7" t="s">
        <v>89</v>
      </c>
      <c r="D157" s="8" t="s">
        <v>16</v>
      </c>
      <c r="E157" s="5">
        <v>4789</v>
      </c>
      <c r="F157" s="6">
        <v>41636</v>
      </c>
      <c r="G157" s="3">
        <v>810</v>
      </c>
      <c r="H157" s="5">
        <v>2013</v>
      </c>
      <c r="I157" s="5" t="s">
        <v>18</v>
      </c>
      <c r="J157" s="3"/>
      <c r="K157" s="3"/>
      <c r="L157" s="3">
        <f>L156+J157-K157</f>
        <v>71</v>
      </c>
      <c r="M157" s="3"/>
      <c r="N157" s="3"/>
      <c r="O157" s="3">
        <f>O156+M157-N157</f>
        <v>0</v>
      </c>
      <c r="P157" s="3"/>
      <c r="Q157" s="3"/>
      <c r="R157" s="3">
        <f>R156+P157-Q157</f>
        <v>21093.800000000003</v>
      </c>
      <c r="S157" s="8" t="s">
        <v>167</v>
      </c>
    </row>
    <row r="158" spans="1:19" s="9" customFormat="1" ht="21" customHeight="1" x14ac:dyDescent="0.25">
      <c r="A158" s="5">
        <v>159</v>
      </c>
      <c r="B158" s="6">
        <v>41639</v>
      </c>
      <c r="C158" s="7" t="s">
        <v>187</v>
      </c>
      <c r="D158" s="8" t="s">
        <v>55</v>
      </c>
      <c r="E158" s="5"/>
      <c r="F158" s="6">
        <f>B158</f>
        <v>41639</v>
      </c>
      <c r="G158" s="3">
        <v>950</v>
      </c>
      <c r="H158" s="5">
        <v>2013</v>
      </c>
      <c r="I158" s="5" t="s">
        <v>20</v>
      </c>
      <c r="J158" s="3"/>
      <c r="K158" s="3"/>
      <c r="L158" s="3">
        <f>L157+J158-K158</f>
        <v>71</v>
      </c>
      <c r="M158" s="3"/>
      <c r="N158" s="3"/>
      <c r="O158" s="3">
        <f>O157+M158-N158</f>
        <v>0</v>
      </c>
      <c r="P158" s="3"/>
      <c r="Q158" s="3"/>
      <c r="R158" s="3">
        <f>R157+P158-Q158</f>
        <v>21093.800000000003</v>
      </c>
      <c r="S158" s="8" t="s">
        <v>188</v>
      </c>
    </row>
    <row r="159" spans="1:19" s="9" customFormat="1" ht="21" customHeight="1" x14ac:dyDescent="0.25">
      <c r="A159" s="5">
        <v>156</v>
      </c>
      <c r="B159" s="6">
        <v>41639</v>
      </c>
      <c r="C159" s="7" t="s">
        <v>144</v>
      </c>
      <c r="D159" s="8"/>
      <c r="E159" s="5"/>
      <c r="F159" s="6"/>
      <c r="G159" s="3">
        <v>1000</v>
      </c>
      <c r="H159" s="5"/>
      <c r="I159" s="5"/>
      <c r="J159" s="3"/>
      <c r="K159" s="3"/>
      <c r="L159" s="3">
        <f>L158+J159-K159</f>
        <v>71</v>
      </c>
      <c r="M159" s="3"/>
      <c r="N159" s="3"/>
      <c r="O159" s="3">
        <f>O158+M159-N159</f>
        <v>0</v>
      </c>
      <c r="P159" s="3"/>
      <c r="Q159" s="3"/>
      <c r="R159" s="3">
        <f>R158+P159-Q159</f>
        <v>21093.800000000003</v>
      </c>
      <c r="S159" s="8" t="s">
        <v>143</v>
      </c>
    </row>
    <row r="160" spans="1:19" s="9" customFormat="1" ht="21" customHeight="1" x14ac:dyDescent="0.25">
      <c r="A160" s="5">
        <v>153</v>
      </c>
      <c r="B160" s="6">
        <v>41639</v>
      </c>
      <c r="C160" s="7" t="s">
        <v>162</v>
      </c>
      <c r="D160" s="8"/>
      <c r="E160" s="5"/>
      <c r="F160" s="6"/>
      <c r="G160" s="3">
        <v>133</v>
      </c>
      <c r="H160" s="5">
        <v>2013</v>
      </c>
      <c r="I160" s="5" t="s">
        <v>18</v>
      </c>
      <c r="J160" s="3"/>
      <c r="K160" s="3"/>
      <c r="L160" s="3">
        <f>L159+J160-K160</f>
        <v>71</v>
      </c>
      <c r="M160" s="3"/>
      <c r="N160" s="3"/>
      <c r="O160" s="3">
        <f>O159+M160-N160</f>
        <v>0</v>
      </c>
      <c r="P160" s="3"/>
      <c r="Q160" s="3"/>
      <c r="R160" s="3">
        <f>R159+P160-Q160</f>
        <v>21093.800000000003</v>
      </c>
      <c r="S160" s="8" t="s">
        <v>163</v>
      </c>
    </row>
    <row r="161" spans="1:19" ht="21" customHeight="1" x14ac:dyDescent="0.25">
      <c r="A161" s="5">
        <v>154</v>
      </c>
      <c r="B161" s="6">
        <v>41639</v>
      </c>
      <c r="C161" s="7" t="s">
        <v>176</v>
      </c>
      <c r="D161" s="8"/>
      <c r="E161" s="5"/>
      <c r="F161" s="6"/>
      <c r="G161" s="3">
        <v>550</v>
      </c>
      <c r="H161" s="5">
        <v>2013</v>
      </c>
      <c r="I161" s="5" t="s">
        <v>36</v>
      </c>
      <c r="J161" s="3"/>
      <c r="K161" s="3"/>
      <c r="L161" s="3">
        <f>L160+J161-K161</f>
        <v>71</v>
      </c>
      <c r="M161" s="3"/>
      <c r="N161" s="3"/>
      <c r="O161" s="3">
        <f>O160+M161-N161</f>
        <v>0</v>
      </c>
      <c r="P161" s="3"/>
      <c r="Q161" s="3"/>
      <c r="R161" s="3">
        <f>R160+P161-Q161</f>
        <v>21093.800000000003</v>
      </c>
      <c r="S161" s="8" t="s">
        <v>177</v>
      </c>
    </row>
    <row r="162" spans="1:19" ht="21" customHeight="1" x14ac:dyDescent="0.25">
      <c r="A162" s="5">
        <v>155</v>
      </c>
      <c r="B162" s="6">
        <v>41639</v>
      </c>
      <c r="C162" s="7" t="s">
        <v>159</v>
      </c>
      <c r="D162" s="8"/>
      <c r="E162" s="5"/>
      <c r="F162" s="6"/>
      <c r="G162" s="3">
        <v>805</v>
      </c>
      <c r="H162" s="5">
        <v>2013</v>
      </c>
      <c r="I162" s="5" t="s">
        <v>158</v>
      </c>
      <c r="J162" s="3"/>
      <c r="K162" s="3"/>
      <c r="L162" s="3">
        <f>L161+J162-K162</f>
        <v>71</v>
      </c>
      <c r="M162" s="3"/>
      <c r="N162" s="3"/>
      <c r="O162" s="3">
        <f>O161+M162-N162</f>
        <v>0</v>
      </c>
      <c r="P162" s="3"/>
      <c r="Q162" s="3"/>
      <c r="R162" s="3">
        <f>R161+P162-Q162</f>
        <v>21093.800000000003</v>
      </c>
      <c r="S162" s="8" t="s">
        <v>165</v>
      </c>
    </row>
    <row r="163" spans="1:19" s="9" customFormat="1" ht="21" customHeight="1" x14ac:dyDescent="0.25">
      <c r="A163" s="5">
        <v>158</v>
      </c>
      <c r="B163" s="6">
        <v>41639</v>
      </c>
      <c r="C163" s="7" t="s">
        <v>67</v>
      </c>
      <c r="D163" s="8" t="s">
        <v>55</v>
      </c>
      <c r="E163" s="5" t="s">
        <v>28</v>
      </c>
      <c r="F163" s="6">
        <v>41639</v>
      </c>
      <c r="G163" s="10">
        <v>1750</v>
      </c>
      <c r="H163" s="5">
        <v>2013</v>
      </c>
      <c r="I163" s="5" t="s">
        <v>20</v>
      </c>
      <c r="J163" s="3"/>
      <c r="K163" s="3"/>
      <c r="L163" s="3">
        <f>L162+J163-K163</f>
        <v>71</v>
      </c>
      <c r="M163" s="3"/>
      <c r="N163" s="3"/>
      <c r="O163" s="3">
        <f>O162+M163-N163</f>
        <v>0</v>
      </c>
      <c r="P163" s="3"/>
      <c r="Q163" s="3"/>
      <c r="R163" s="3">
        <f>R162+P163-Q163</f>
        <v>21093.800000000003</v>
      </c>
      <c r="S163" s="8" t="s">
        <v>156</v>
      </c>
    </row>
    <row r="164" spans="1:19" s="9" customFormat="1" ht="21" customHeight="1" x14ac:dyDescent="0.25">
      <c r="A164" s="5">
        <v>157</v>
      </c>
      <c r="B164" s="6">
        <v>41639</v>
      </c>
      <c r="C164" s="7" t="s">
        <v>86</v>
      </c>
      <c r="D164" s="8" t="s">
        <v>39</v>
      </c>
      <c r="E164" s="5"/>
      <c r="F164" s="6">
        <v>41639</v>
      </c>
      <c r="G164" s="3">
        <v>68</v>
      </c>
      <c r="H164" s="5">
        <v>2013</v>
      </c>
      <c r="I164" s="5" t="s">
        <v>18</v>
      </c>
      <c r="J164" s="3"/>
      <c r="K164" s="3"/>
      <c r="L164" s="3">
        <f>L163+J164-K164</f>
        <v>71</v>
      </c>
      <c r="M164" s="3"/>
      <c r="N164" s="3"/>
      <c r="O164" s="3">
        <f>O163+M164-N164</f>
        <v>0</v>
      </c>
      <c r="P164" s="3"/>
      <c r="Q164" s="3">
        <v>68</v>
      </c>
      <c r="R164" s="3">
        <f>R163+P164-Q164</f>
        <v>21025.800000000003</v>
      </c>
      <c r="S164" s="8"/>
    </row>
    <row r="165" spans="1:19" s="9" customFormat="1" ht="21" customHeight="1" x14ac:dyDescent="0.25">
      <c r="A165" s="5">
        <v>160</v>
      </c>
      <c r="B165" s="6">
        <v>41643</v>
      </c>
      <c r="C165" s="7" t="s">
        <v>174</v>
      </c>
      <c r="D165" s="8" t="s">
        <v>32</v>
      </c>
      <c r="E165" s="5"/>
      <c r="F165" s="6">
        <v>41643</v>
      </c>
      <c r="G165" s="3">
        <v>200</v>
      </c>
      <c r="H165" s="5">
        <v>2013</v>
      </c>
      <c r="I165" s="5"/>
      <c r="J165" s="3"/>
      <c r="K165" s="3"/>
      <c r="L165" s="3">
        <f>L164+J165-K165</f>
        <v>71</v>
      </c>
      <c r="M165" s="3"/>
      <c r="N165" s="3"/>
      <c r="O165" s="3">
        <f>O164+M165-N165</f>
        <v>0</v>
      </c>
      <c r="P165" s="3">
        <v>200</v>
      </c>
      <c r="Q165" s="3"/>
      <c r="R165" s="3">
        <f>R164+P165-Q165</f>
        <v>21225.800000000003</v>
      </c>
      <c r="S165" s="8" t="s">
        <v>171</v>
      </c>
    </row>
    <row r="166" spans="1:19" s="9" customFormat="1" ht="21" customHeight="1" x14ac:dyDescent="0.25">
      <c r="A166" s="5">
        <v>161</v>
      </c>
      <c r="B166" s="6">
        <v>41646</v>
      </c>
      <c r="C166" s="7" t="s">
        <v>89</v>
      </c>
      <c r="D166" s="8" t="s">
        <v>16</v>
      </c>
      <c r="E166" s="5">
        <v>5486</v>
      </c>
      <c r="F166" s="6">
        <v>41646</v>
      </c>
      <c r="G166" s="3">
        <v>133</v>
      </c>
      <c r="H166" s="5">
        <v>2013</v>
      </c>
      <c r="I166" s="5"/>
      <c r="J166" s="3"/>
      <c r="K166" s="3"/>
      <c r="L166" s="3">
        <f>L165+J166-K166</f>
        <v>71</v>
      </c>
      <c r="M166" s="3"/>
      <c r="N166" s="3"/>
      <c r="O166" s="3">
        <f>O165+M166-N166</f>
        <v>0</v>
      </c>
      <c r="P166" s="3"/>
      <c r="Q166" s="3"/>
      <c r="R166" s="3">
        <f>R165+P166-Q166</f>
        <v>21225.800000000003</v>
      </c>
      <c r="S166" s="8" t="s">
        <v>166</v>
      </c>
    </row>
    <row r="167" spans="1:19" s="9" customFormat="1" ht="21" customHeight="1" x14ac:dyDescent="0.25">
      <c r="A167" s="5">
        <v>162</v>
      </c>
      <c r="B167" s="6">
        <v>41647</v>
      </c>
      <c r="C167" s="7" t="s">
        <v>81</v>
      </c>
      <c r="D167" s="8" t="s">
        <v>29</v>
      </c>
      <c r="E167" s="5"/>
      <c r="F167" s="6">
        <v>41639</v>
      </c>
      <c r="G167" s="10">
        <v>230</v>
      </c>
      <c r="H167" s="5">
        <v>2013</v>
      </c>
      <c r="I167" s="5"/>
      <c r="J167" s="3"/>
      <c r="K167" s="3"/>
      <c r="L167" s="3">
        <f>L166+J167-K167</f>
        <v>71</v>
      </c>
      <c r="M167" s="3"/>
      <c r="N167" s="3"/>
      <c r="O167" s="3">
        <f>O166+M167-N167</f>
        <v>0</v>
      </c>
      <c r="P167" s="3"/>
      <c r="Q167" s="10">
        <v>230</v>
      </c>
      <c r="R167" s="3">
        <f>R166+P167-Q167</f>
        <v>20995.800000000003</v>
      </c>
      <c r="S167" s="8" t="s">
        <v>157</v>
      </c>
    </row>
    <row r="168" spans="1:19" s="9" customFormat="1" ht="21" customHeight="1" x14ac:dyDescent="0.25">
      <c r="A168" s="5">
        <v>163</v>
      </c>
      <c r="B168" s="6">
        <v>41648</v>
      </c>
      <c r="C168" s="7" t="s">
        <v>174</v>
      </c>
      <c r="D168" s="8" t="s">
        <v>23</v>
      </c>
      <c r="E168" s="5"/>
      <c r="F168" s="6">
        <v>41648</v>
      </c>
      <c r="G168" s="3">
        <v>300</v>
      </c>
      <c r="H168" s="5">
        <v>2013</v>
      </c>
      <c r="I168" s="5"/>
      <c r="J168" s="3">
        <v>300</v>
      </c>
      <c r="K168" s="3"/>
      <c r="L168" s="3">
        <f>L167+J168-K168</f>
        <v>371</v>
      </c>
      <c r="M168" s="3"/>
      <c r="N168" s="3"/>
      <c r="O168" s="3">
        <f>O167+M168-N168</f>
        <v>0</v>
      </c>
      <c r="P168" s="3"/>
      <c r="Q168" s="3"/>
      <c r="R168" s="3">
        <f>R167+P168-Q168</f>
        <v>20995.800000000003</v>
      </c>
      <c r="S168" s="8" t="s">
        <v>170</v>
      </c>
    </row>
    <row r="169" spans="1:19" s="9" customFormat="1" ht="21" customHeight="1" x14ac:dyDescent="0.25">
      <c r="A169" s="5">
        <v>164</v>
      </c>
      <c r="B169" s="6">
        <v>41648</v>
      </c>
      <c r="C169" s="7" t="s">
        <v>17</v>
      </c>
      <c r="D169" s="8" t="s">
        <v>16</v>
      </c>
      <c r="E169" s="5">
        <v>9513</v>
      </c>
      <c r="F169" s="6">
        <v>41648</v>
      </c>
      <c r="G169" s="3">
        <v>805</v>
      </c>
      <c r="H169" s="5">
        <v>2013</v>
      </c>
      <c r="I169" s="5"/>
      <c r="J169" s="3"/>
      <c r="K169" s="3"/>
      <c r="L169" s="3">
        <f>L168+J169-K169</f>
        <v>371</v>
      </c>
      <c r="M169" s="3"/>
      <c r="N169" s="3"/>
      <c r="O169" s="3">
        <f>O168+M169-N169</f>
        <v>0</v>
      </c>
      <c r="P169" s="3"/>
      <c r="Q169" s="3"/>
      <c r="R169" s="3">
        <f>R168+P169-Q169</f>
        <v>20995.800000000003</v>
      </c>
      <c r="S169" s="8" t="s">
        <v>166</v>
      </c>
    </row>
    <row r="170" spans="1:19" s="9" customFormat="1" ht="21" customHeight="1" x14ac:dyDescent="0.25">
      <c r="A170" s="5">
        <v>165</v>
      </c>
      <c r="B170" s="6">
        <v>41650</v>
      </c>
      <c r="C170" s="7" t="s">
        <v>90</v>
      </c>
      <c r="D170" s="8" t="s">
        <v>16</v>
      </c>
      <c r="E170" s="5">
        <v>4789</v>
      </c>
      <c r="F170" s="6">
        <v>41636</v>
      </c>
      <c r="G170" s="3">
        <v>810</v>
      </c>
      <c r="H170" s="5">
        <v>2013</v>
      </c>
      <c r="I170" s="5"/>
      <c r="J170" s="3"/>
      <c r="K170" s="3"/>
      <c r="L170" s="3">
        <f>L169+J170-K170</f>
        <v>371</v>
      </c>
      <c r="M170" s="3"/>
      <c r="N170" s="3"/>
      <c r="O170" s="3">
        <f>O169+M170-N170</f>
        <v>0</v>
      </c>
      <c r="P170" s="3"/>
      <c r="Q170" s="3"/>
      <c r="R170" s="3">
        <f>R169+P170-Q170</f>
        <v>20995.800000000003</v>
      </c>
      <c r="S170" s="8"/>
    </row>
    <row r="171" spans="1:19" s="9" customFormat="1" ht="21" customHeight="1" x14ac:dyDescent="0.25">
      <c r="A171" s="5">
        <v>166</v>
      </c>
      <c r="B171" s="6">
        <v>41652</v>
      </c>
      <c r="C171" s="7" t="s">
        <v>113</v>
      </c>
      <c r="D171" s="8" t="s">
        <v>37</v>
      </c>
      <c r="E171" s="5"/>
      <c r="F171" s="6">
        <v>41652</v>
      </c>
      <c r="G171" s="3">
        <v>1000</v>
      </c>
      <c r="H171" s="5">
        <v>2013</v>
      </c>
      <c r="I171" s="5"/>
      <c r="J171" s="3"/>
      <c r="K171" s="3"/>
      <c r="L171" s="3">
        <f>L170+J171-K171</f>
        <v>371</v>
      </c>
      <c r="M171" s="3">
        <v>1000</v>
      </c>
      <c r="N171" s="3"/>
      <c r="O171" s="3">
        <f>O170+M171-N171</f>
        <v>1000</v>
      </c>
      <c r="P171" s="3"/>
      <c r="Q171" s="3"/>
      <c r="R171" s="3">
        <f>R170+P171-Q171</f>
        <v>20995.800000000003</v>
      </c>
      <c r="S171" s="8" t="s">
        <v>141</v>
      </c>
    </row>
    <row r="172" spans="1:19" s="9" customFormat="1" ht="21" customHeight="1" x14ac:dyDescent="0.25">
      <c r="A172" s="5">
        <v>167</v>
      </c>
      <c r="B172" s="6">
        <v>41653</v>
      </c>
      <c r="C172" s="7" t="s">
        <v>35</v>
      </c>
      <c r="D172" s="8" t="s">
        <v>34</v>
      </c>
      <c r="E172" s="5"/>
      <c r="F172" s="6">
        <f>B172</f>
        <v>41653</v>
      </c>
      <c r="G172" s="3">
        <v>1300</v>
      </c>
      <c r="H172" s="5">
        <v>2013</v>
      </c>
      <c r="I172" s="5"/>
      <c r="J172" s="3"/>
      <c r="K172" s="3">
        <f>G172-N172</f>
        <v>300</v>
      </c>
      <c r="L172" s="3">
        <f>L171+J172-K172</f>
        <v>71</v>
      </c>
      <c r="M172" s="3"/>
      <c r="N172" s="3">
        <v>1000</v>
      </c>
      <c r="O172" s="3">
        <f>O171+M172-N172</f>
        <v>0</v>
      </c>
      <c r="P172" s="3">
        <f>K172+N172</f>
        <v>1300</v>
      </c>
      <c r="Q172" s="3"/>
      <c r="R172" s="3">
        <f>R171+P172-Q172</f>
        <v>22295.800000000003</v>
      </c>
      <c r="S172" s="8"/>
    </row>
    <row r="173" spans="1:19" s="9" customFormat="1" ht="21" customHeight="1" x14ac:dyDescent="0.25">
      <c r="A173" s="5">
        <v>168</v>
      </c>
      <c r="B173" s="6">
        <v>41654</v>
      </c>
      <c r="C173" s="7" t="s">
        <v>53</v>
      </c>
      <c r="D173" s="8" t="s">
        <v>16</v>
      </c>
      <c r="E173" s="5">
        <v>14</v>
      </c>
      <c r="F173" s="6">
        <v>41654</v>
      </c>
      <c r="G173" s="3">
        <v>550</v>
      </c>
      <c r="H173" s="5">
        <v>2013</v>
      </c>
      <c r="I173" s="5"/>
      <c r="J173" s="3"/>
      <c r="K173" s="3"/>
      <c r="L173" s="3">
        <f>L172+J173-K173</f>
        <v>71</v>
      </c>
      <c r="M173" s="3"/>
      <c r="N173" s="3"/>
      <c r="O173" s="3">
        <f>O172+M173-N173</f>
        <v>0</v>
      </c>
      <c r="P173" s="3"/>
      <c r="Q173" s="3"/>
      <c r="R173" s="3">
        <f>R172+P173-Q173</f>
        <v>22295.800000000003</v>
      </c>
      <c r="S173" s="8" t="s">
        <v>166</v>
      </c>
    </row>
    <row r="174" spans="1:19" s="9" customFormat="1" ht="21" customHeight="1" x14ac:dyDescent="0.25">
      <c r="A174" s="5">
        <v>169</v>
      </c>
      <c r="B174" s="6">
        <v>41655</v>
      </c>
      <c r="C174" s="7" t="s">
        <v>21</v>
      </c>
      <c r="D174" s="8"/>
      <c r="E174" s="5"/>
      <c r="F174" s="6">
        <v>41655</v>
      </c>
      <c r="G174" s="3">
        <v>720</v>
      </c>
      <c r="H174" s="5">
        <v>2013</v>
      </c>
      <c r="I174" s="5"/>
      <c r="J174" s="3"/>
      <c r="K174" s="3"/>
      <c r="L174" s="3">
        <f>L173+J174-K174</f>
        <v>71</v>
      </c>
      <c r="M174" s="3"/>
      <c r="N174" s="3"/>
      <c r="O174" s="3">
        <f>O173+M174-N174</f>
        <v>0</v>
      </c>
      <c r="P174" s="3"/>
      <c r="Q174" s="3">
        <f>G174</f>
        <v>720</v>
      </c>
      <c r="R174" s="3">
        <f>R173+P174-Q174</f>
        <v>21575.800000000003</v>
      </c>
      <c r="S174" s="8" t="s">
        <v>169</v>
      </c>
    </row>
    <row r="175" spans="1:19" s="9" customFormat="1" ht="21" customHeight="1" x14ac:dyDescent="0.25">
      <c r="A175" s="5">
        <v>170</v>
      </c>
      <c r="B175" s="6">
        <v>41655</v>
      </c>
      <c r="C175" s="7" t="s">
        <v>54</v>
      </c>
      <c r="D175" s="8" t="s">
        <v>16</v>
      </c>
      <c r="E175" s="5">
        <v>14</v>
      </c>
      <c r="F175" s="6">
        <v>41654</v>
      </c>
      <c r="G175" s="3">
        <v>530</v>
      </c>
      <c r="H175" s="5">
        <v>2013</v>
      </c>
      <c r="I175" s="5"/>
      <c r="J175" s="3"/>
      <c r="K175" s="3"/>
      <c r="L175" s="3">
        <f>L174+J175-K175</f>
        <v>71</v>
      </c>
      <c r="M175" s="3"/>
      <c r="N175" s="3"/>
      <c r="O175" s="3">
        <f>O174+M175-N175</f>
        <v>0</v>
      </c>
      <c r="P175" s="3"/>
      <c r="Q175" s="3">
        <v>530</v>
      </c>
      <c r="R175" s="3">
        <f>R174+P175-Q175</f>
        <v>21045.800000000003</v>
      </c>
      <c r="S175" s="8" t="s">
        <v>145</v>
      </c>
    </row>
    <row r="176" spans="1:19" s="9" customFormat="1" ht="21" customHeight="1" x14ac:dyDescent="0.25">
      <c r="A176" s="5">
        <v>171</v>
      </c>
      <c r="B176" s="6">
        <v>41659</v>
      </c>
      <c r="C176" s="7" t="s">
        <v>90</v>
      </c>
      <c r="D176" s="8" t="s">
        <v>16</v>
      </c>
      <c r="E176" s="5">
        <v>5486</v>
      </c>
      <c r="F176" s="6">
        <v>41646</v>
      </c>
      <c r="G176" s="3">
        <v>133</v>
      </c>
      <c r="H176" s="5">
        <v>2013</v>
      </c>
      <c r="I176" s="5"/>
      <c r="J176" s="3"/>
      <c r="K176" s="3"/>
      <c r="L176" s="3">
        <f>L175+J176-K176</f>
        <v>71</v>
      </c>
      <c r="M176" s="3"/>
      <c r="N176" s="3"/>
      <c r="O176" s="3">
        <f>O175+M176-N176</f>
        <v>0</v>
      </c>
      <c r="P176" s="3"/>
      <c r="Q176" s="3">
        <v>133</v>
      </c>
      <c r="R176" s="3">
        <f>R175+P176-Q176</f>
        <v>20912.800000000003</v>
      </c>
      <c r="S176" s="8"/>
    </row>
    <row r="177" spans="1:19" s="9" customFormat="1" ht="21" customHeight="1" x14ac:dyDescent="0.25">
      <c r="A177" s="5">
        <v>172</v>
      </c>
      <c r="B177" s="6">
        <v>41662</v>
      </c>
      <c r="C177" s="7" t="s">
        <v>19</v>
      </c>
      <c r="D177" s="8" t="s">
        <v>16</v>
      </c>
      <c r="E177" s="5">
        <v>9513</v>
      </c>
      <c r="F177" s="6">
        <v>41648</v>
      </c>
      <c r="G177" s="3">
        <v>805</v>
      </c>
      <c r="H177" s="5">
        <v>2013</v>
      </c>
      <c r="I177" s="5"/>
      <c r="J177" s="3"/>
      <c r="K177" s="3"/>
      <c r="L177" s="3">
        <f>L176+J177-K177</f>
        <v>71</v>
      </c>
      <c r="M177" s="3"/>
      <c r="N177" s="3"/>
      <c r="O177" s="3">
        <f>O176+M177-N177</f>
        <v>0</v>
      </c>
      <c r="P177" s="3"/>
      <c r="Q177" s="3">
        <v>805</v>
      </c>
      <c r="R177" s="3">
        <f>R176+P177-Q177</f>
        <v>20107.800000000003</v>
      </c>
      <c r="S177" s="8"/>
    </row>
  </sheetData>
  <sortState ref="A6:S177">
    <sortCondition ref="B6:B177"/>
  </sortState>
  <mergeCells count="16">
    <mergeCell ref="M3:O3"/>
    <mergeCell ref="P3:R3"/>
    <mergeCell ref="S3:S4"/>
    <mergeCell ref="C5:I5"/>
    <mergeCell ref="J5:K5"/>
    <mergeCell ref="M5:N5"/>
    <mergeCell ref="P5:Q5"/>
    <mergeCell ref="J2:L2"/>
    <mergeCell ref="A3:A4"/>
    <mergeCell ref="B3:B4"/>
    <mergeCell ref="C3:C4"/>
    <mergeCell ref="D3:F3"/>
    <mergeCell ref="G3:G4"/>
    <mergeCell ref="H3:H4"/>
    <mergeCell ref="I3:I4"/>
    <mergeCell ref="J3:L3"/>
  </mergeCells>
  <printOptions horizontalCentered="1"/>
  <pageMargins left="0.31496062992125984" right="0.31496062992125984" top="0.19685039370078741" bottom="0.39370078740157483" header="0.31496062992125984" footer="0.19685039370078741"/>
  <pageSetup paperSize="9" scale="49" fitToHeight="5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33"/>
  <sheetViews>
    <sheetView workbookViewId="0">
      <pane ySplit="4" topLeftCell="A17" activePane="bottomLeft" state="frozenSplit"/>
      <selection activeCell="A22" sqref="A22:D22"/>
      <selection pane="bottomLeft" activeCell="E27" sqref="E27"/>
    </sheetView>
  </sheetViews>
  <sheetFormatPr defaultRowHeight="18.75" x14ac:dyDescent="0.25"/>
  <cols>
    <col min="1" max="1" width="28.5" style="82" customWidth="1"/>
    <col min="2" max="2" width="17.625" style="13" customWidth="1"/>
    <col min="3" max="4" width="15.875" style="13" customWidth="1"/>
    <col min="5" max="5" width="17.625" style="13" customWidth="1"/>
    <col min="6" max="257" width="9" style="82"/>
    <col min="258" max="258" width="40" style="82" customWidth="1"/>
    <col min="259" max="261" width="16.375" style="82" customWidth="1"/>
    <col min="262" max="513" width="9" style="82"/>
    <col min="514" max="514" width="40" style="82" customWidth="1"/>
    <col min="515" max="517" width="16.375" style="82" customWidth="1"/>
    <col min="518" max="769" width="9" style="82"/>
    <col min="770" max="770" width="40" style="82" customWidth="1"/>
    <col min="771" max="773" width="16.375" style="82" customWidth="1"/>
    <col min="774" max="1025" width="9" style="82"/>
    <col min="1026" max="1026" width="40" style="82" customWidth="1"/>
    <col min="1027" max="1029" width="16.375" style="82" customWidth="1"/>
    <col min="1030" max="1281" width="9" style="82"/>
    <col min="1282" max="1282" width="40" style="82" customWidth="1"/>
    <col min="1283" max="1285" width="16.375" style="82" customWidth="1"/>
    <col min="1286" max="1537" width="9" style="82"/>
    <col min="1538" max="1538" width="40" style="82" customWidth="1"/>
    <col min="1539" max="1541" width="16.375" style="82" customWidth="1"/>
    <col min="1542" max="1793" width="9" style="82"/>
    <col min="1794" max="1794" width="40" style="82" customWidth="1"/>
    <col min="1795" max="1797" width="16.375" style="82" customWidth="1"/>
    <col min="1798" max="2049" width="9" style="82"/>
    <col min="2050" max="2050" width="40" style="82" customWidth="1"/>
    <col min="2051" max="2053" width="16.375" style="82" customWidth="1"/>
    <col min="2054" max="2305" width="9" style="82"/>
    <col min="2306" max="2306" width="40" style="82" customWidth="1"/>
    <col min="2307" max="2309" width="16.375" style="82" customWidth="1"/>
    <col min="2310" max="2561" width="9" style="82"/>
    <col min="2562" max="2562" width="40" style="82" customWidth="1"/>
    <col min="2563" max="2565" width="16.375" style="82" customWidth="1"/>
    <col min="2566" max="2817" width="9" style="82"/>
    <col min="2818" max="2818" width="40" style="82" customWidth="1"/>
    <col min="2819" max="2821" width="16.375" style="82" customWidth="1"/>
    <col min="2822" max="3073" width="9" style="82"/>
    <col min="3074" max="3074" width="40" style="82" customWidth="1"/>
    <col min="3075" max="3077" width="16.375" style="82" customWidth="1"/>
    <col min="3078" max="3329" width="9" style="82"/>
    <col min="3330" max="3330" width="40" style="82" customWidth="1"/>
    <col min="3331" max="3333" width="16.375" style="82" customWidth="1"/>
    <col min="3334" max="3585" width="9" style="82"/>
    <col min="3586" max="3586" width="40" style="82" customWidth="1"/>
    <col min="3587" max="3589" width="16.375" style="82" customWidth="1"/>
    <col min="3590" max="3841" width="9" style="82"/>
    <col min="3842" max="3842" width="40" style="82" customWidth="1"/>
    <col min="3843" max="3845" width="16.375" style="82" customWidth="1"/>
    <col min="3846" max="4097" width="9" style="82"/>
    <col min="4098" max="4098" width="40" style="82" customWidth="1"/>
    <col min="4099" max="4101" width="16.375" style="82" customWidth="1"/>
    <col min="4102" max="4353" width="9" style="82"/>
    <col min="4354" max="4354" width="40" style="82" customWidth="1"/>
    <col min="4355" max="4357" width="16.375" style="82" customWidth="1"/>
    <col min="4358" max="4609" width="9" style="82"/>
    <col min="4610" max="4610" width="40" style="82" customWidth="1"/>
    <col min="4611" max="4613" width="16.375" style="82" customWidth="1"/>
    <col min="4614" max="4865" width="9" style="82"/>
    <col min="4866" max="4866" width="40" style="82" customWidth="1"/>
    <col min="4867" max="4869" width="16.375" style="82" customWidth="1"/>
    <col min="4870" max="5121" width="9" style="82"/>
    <col min="5122" max="5122" width="40" style="82" customWidth="1"/>
    <col min="5123" max="5125" width="16.375" style="82" customWidth="1"/>
    <col min="5126" max="5377" width="9" style="82"/>
    <col min="5378" max="5378" width="40" style="82" customWidth="1"/>
    <col min="5379" max="5381" width="16.375" style="82" customWidth="1"/>
    <col min="5382" max="5633" width="9" style="82"/>
    <col min="5634" max="5634" width="40" style="82" customWidth="1"/>
    <col min="5635" max="5637" width="16.375" style="82" customWidth="1"/>
    <col min="5638" max="5889" width="9" style="82"/>
    <col min="5890" max="5890" width="40" style="82" customWidth="1"/>
    <col min="5891" max="5893" width="16.375" style="82" customWidth="1"/>
    <col min="5894" max="6145" width="9" style="82"/>
    <col min="6146" max="6146" width="40" style="82" customWidth="1"/>
    <col min="6147" max="6149" width="16.375" style="82" customWidth="1"/>
    <col min="6150" max="6401" width="9" style="82"/>
    <col min="6402" max="6402" width="40" style="82" customWidth="1"/>
    <col min="6403" max="6405" width="16.375" style="82" customWidth="1"/>
    <col min="6406" max="6657" width="9" style="82"/>
    <col min="6658" max="6658" width="40" style="82" customWidth="1"/>
    <col min="6659" max="6661" width="16.375" style="82" customWidth="1"/>
    <col min="6662" max="6913" width="9" style="82"/>
    <col min="6914" max="6914" width="40" style="82" customWidth="1"/>
    <col min="6915" max="6917" width="16.375" style="82" customWidth="1"/>
    <col min="6918" max="7169" width="9" style="82"/>
    <col min="7170" max="7170" width="40" style="82" customWidth="1"/>
    <col min="7171" max="7173" width="16.375" style="82" customWidth="1"/>
    <col min="7174" max="7425" width="9" style="82"/>
    <col min="7426" max="7426" width="40" style="82" customWidth="1"/>
    <col min="7427" max="7429" width="16.375" style="82" customWidth="1"/>
    <col min="7430" max="7681" width="9" style="82"/>
    <col min="7682" max="7682" width="40" style="82" customWidth="1"/>
    <col min="7683" max="7685" width="16.375" style="82" customWidth="1"/>
    <col min="7686" max="7937" width="9" style="82"/>
    <col min="7938" max="7938" width="40" style="82" customWidth="1"/>
    <col min="7939" max="7941" width="16.375" style="82" customWidth="1"/>
    <col min="7942" max="8193" width="9" style="82"/>
    <col min="8194" max="8194" width="40" style="82" customWidth="1"/>
    <col min="8195" max="8197" width="16.375" style="82" customWidth="1"/>
    <col min="8198" max="8449" width="9" style="82"/>
    <col min="8450" max="8450" width="40" style="82" customWidth="1"/>
    <col min="8451" max="8453" width="16.375" style="82" customWidth="1"/>
    <col min="8454" max="8705" width="9" style="82"/>
    <col min="8706" max="8706" width="40" style="82" customWidth="1"/>
    <col min="8707" max="8709" width="16.375" style="82" customWidth="1"/>
    <col min="8710" max="8961" width="9" style="82"/>
    <col min="8962" max="8962" width="40" style="82" customWidth="1"/>
    <col min="8963" max="8965" width="16.375" style="82" customWidth="1"/>
    <col min="8966" max="9217" width="9" style="82"/>
    <col min="9218" max="9218" width="40" style="82" customWidth="1"/>
    <col min="9219" max="9221" width="16.375" style="82" customWidth="1"/>
    <col min="9222" max="9473" width="9" style="82"/>
    <col min="9474" max="9474" width="40" style="82" customWidth="1"/>
    <col min="9475" max="9477" width="16.375" style="82" customWidth="1"/>
    <col min="9478" max="9729" width="9" style="82"/>
    <col min="9730" max="9730" width="40" style="82" customWidth="1"/>
    <col min="9731" max="9733" width="16.375" style="82" customWidth="1"/>
    <col min="9734" max="9985" width="9" style="82"/>
    <col min="9986" max="9986" width="40" style="82" customWidth="1"/>
    <col min="9987" max="9989" width="16.375" style="82" customWidth="1"/>
    <col min="9990" max="10241" width="9" style="82"/>
    <col min="10242" max="10242" width="40" style="82" customWidth="1"/>
    <col min="10243" max="10245" width="16.375" style="82" customWidth="1"/>
    <col min="10246" max="10497" width="9" style="82"/>
    <col min="10498" max="10498" width="40" style="82" customWidth="1"/>
    <col min="10499" max="10501" width="16.375" style="82" customWidth="1"/>
    <col min="10502" max="10753" width="9" style="82"/>
    <col min="10754" max="10754" width="40" style="82" customWidth="1"/>
    <col min="10755" max="10757" width="16.375" style="82" customWidth="1"/>
    <col min="10758" max="11009" width="9" style="82"/>
    <col min="11010" max="11010" width="40" style="82" customWidth="1"/>
    <col min="11011" max="11013" width="16.375" style="82" customWidth="1"/>
    <col min="11014" max="11265" width="9" style="82"/>
    <col min="11266" max="11266" width="40" style="82" customWidth="1"/>
    <col min="11267" max="11269" width="16.375" style="82" customWidth="1"/>
    <col min="11270" max="11521" width="9" style="82"/>
    <col min="11522" max="11522" width="40" style="82" customWidth="1"/>
    <col min="11523" max="11525" width="16.375" style="82" customWidth="1"/>
    <col min="11526" max="11777" width="9" style="82"/>
    <col min="11778" max="11778" width="40" style="82" customWidth="1"/>
    <col min="11779" max="11781" width="16.375" style="82" customWidth="1"/>
    <col min="11782" max="12033" width="9" style="82"/>
    <col min="12034" max="12034" width="40" style="82" customWidth="1"/>
    <col min="12035" max="12037" width="16.375" style="82" customWidth="1"/>
    <col min="12038" max="12289" width="9" style="82"/>
    <col min="12290" max="12290" width="40" style="82" customWidth="1"/>
    <col min="12291" max="12293" width="16.375" style="82" customWidth="1"/>
    <col min="12294" max="12545" width="9" style="82"/>
    <col min="12546" max="12546" width="40" style="82" customWidth="1"/>
    <col min="12547" max="12549" width="16.375" style="82" customWidth="1"/>
    <col min="12550" max="12801" width="9" style="82"/>
    <col min="12802" max="12802" width="40" style="82" customWidth="1"/>
    <col min="12803" max="12805" width="16.375" style="82" customWidth="1"/>
    <col min="12806" max="13057" width="9" style="82"/>
    <col min="13058" max="13058" width="40" style="82" customWidth="1"/>
    <col min="13059" max="13061" width="16.375" style="82" customWidth="1"/>
    <col min="13062" max="13313" width="9" style="82"/>
    <col min="13314" max="13314" width="40" style="82" customWidth="1"/>
    <col min="13315" max="13317" width="16.375" style="82" customWidth="1"/>
    <col min="13318" max="13569" width="9" style="82"/>
    <col min="13570" max="13570" width="40" style="82" customWidth="1"/>
    <col min="13571" max="13573" width="16.375" style="82" customWidth="1"/>
    <col min="13574" max="13825" width="9" style="82"/>
    <col min="13826" max="13826" width="40" style="82" customWidth="1"/>
    <col min="13827" max="13829" width="16.375" style="82" customWidth="1"/>
    <col min="13830" max="14081" width="9" style="82"/>
    <col min="14082" max="14082" width="40" style="82" customWidth="1"/>
    <col min="14083" max="14085" width="16.375" style="82" customWidth="1"/>
    <col min="14086" max="14337" width="9" style="82"/>
    <col min="14338" max="14338" width="40" style="82" customWidth="1"/>
    <col min="14339" max="14341" width="16.375" style="82" customWidth="1"/>
    <col min="14342" max="14593" width="9" style="82"/>
    <col min="14594" max="14594" width="40" style="82" customWidth="1"/>
    <col min="14595" max="14597" width="16.375" style="82" customWidth="1"/>
    <col min="14598" max="14849" width="9" style="82"/>
    <col min="14850" max="14850" width="40" style="82" customWidth="1"/>
    <col min="14851" max="14853" width="16.375" style="82" customWidth="1"/>
    <col min="14854" max="15105" width="9" style="82"/>
    <col min="15106" max="15106" width="40" style="82" customWidth="1"/>
    <col min="15107" max="15109" width="16.375" style="82" customWidth="1"/>
    <col min="15110" max="15361" width="9" style="82"/>
    <col min="15362" max="15362" width="40" style="82" customWidth="1"/>
    <col min="15363" max="15365" width="16.375" style="82" customWidth="1"/>
    <col min="15366" max="15617" width="9" style="82"/>
    <col min="15618" max="15618" width="40" style="82" customWidth="1"/>
    <col min="15619" max="15621" width="16.375" style="82" customWidth="1"/>
    <col min="15622" max="15873" width="9" style="82"/>
    <col min="15874" max="15874" width="40" style="82" customWidth="1"/>
    <col min="15875" max="15877" width="16.375" style="82" customWidth="1"/>
    <col min="15878" max="16129" width="9" style="82"/>
    <col min="16130" max="16130" width="40" style="82" customWidth="1"/>
    <col min="16131" max="16133" width="16.375" style="82" customWidth="1"/>
    <col min="16134" max="16384" width="9" style="82"/>
  </cols>
  <sheetData>
    <row r="1" spans="1:5" ht="18.75" customHeight="1" x14ac:dyDescent="0.25">
      <c r="A1" s="138" t="s">
        <v>198</v>
      </c>
      <c r="B1" s="139"/>
      <c r="C1" s="139"/>
      <c r="D1" s="139"/>
      <c r="E1" s="140"/>
    </row>
    <row r="2" spans="1:5" ht="18.75" customHeight="1" x14ac:dyDescent="0.25">
      <c r="A2" s="150" t="s">
        <v>275</v>
      </c>
      <c r="B2" s="151"/>
      <c r="C2" s="151"/>
      <c r="D2" s="151"/>
      <c r="E2" s="152"/>
    </row>
    <row r="3" spans="1:5" ht="12" customHeight="1" x14ac:dyDescent="0.25">
      <c r="A3" s="164"/>
      <c r="B3" s="165"/>
      <c r="C3" s="165"/>
      <c r="D3" s="165"/>
      <c r="E3" s="165"/>
    </row>
    <row r="4" spans="1:5" ht="20.25" customHeight="1" x14ac:dyDescent="0.25">
      <c r="A4" s="153" t="s">
        <v>276</v>
      </c>
      <c r="B4" s="154"/>
      <c r="C4" s="154"/>
      <c r="D4" s="154"/>
      <c r="E4" s="155"/>
    </row>
    <row r="5" spans="1:5" ht="12" customHeight="1" x14ac:dyDescent="0.25">
      <c r="A5" s="158"/>
      <c r="B5" s="159"/>
      <c r="C5" s="159"/>
      <c r="D5" s="159"/>
      <c r="E5" s="159"/>
    </row>
    <row r="6" spans="1:5" s="86" customFormat="1" ht="27.75" customHeight="1" x14ac:dyDescent="0.25">
      <c r="A6" s="160" t="s">
        <v>191</v>
      </c>
      <c r="B6" s="161"/>
      <c r="C6" s="162"/>
      <c r="D6" s="162"/>
      <c r="E6" s="163"/>
    </row>
    <row r="7" spans="1:5" ht="27.75" customHeight="1" x14ac:dyDescent="0.25">
      <c r="A7" s="87" t="s">
        <v>2</v>
      </c>
      <c r="B7" s="100" t="s">
        <v>277</v>
      </c>
      <c r="C7" s="100" t="s">
        <v>278</v>
      </c>
      <c r="D7" s="100" t="s">
        <v>279</v>
      </c>
      <c r="E7" s="100" t="s">
        <v>189</v>
      </c>
    </row>
    <row r="8" spans="1:5" ht="27.75" customHeight="1" x14ac:dyDescent="0.25">
      <c r="A8" s="89" t="s">
        <v>200</v>
      </c>
      <c r="B8" s="90">
        <v>500</v>
      </c>
      <c r="C8" s="90">
        <v>39600</v>
      </c>
      <c r="D8" s="90">
        <v>40100</v>
      </c>
      <c r="E8" s="90">
        <f>B8+C8-D8</f>
        <v>0</v>
      </c>
    </row>
    <row r="9" spans="1:5" ht="27.75" customHeight="1" x14ac:dyDescent="0.25">
      <c r="A9" s="89" t="s">
        <v>201</v>
      </c>
      <c r="B9" s="90">
        <v>1650</v>
      </c>
      <c r="C9" s="90"/>
      <c r="D9" s="90">
        <v>1650</v>
      </c>
      <c r="E9" s="90">
        <f t="shared" ref="E9:E15" si="0">B9+C9-D9</f>
        <v>0</v>
      </c>
    </row>
    <row r="10" spans="1:5" ht="27.75" customHeight="1" x14ac:dyDescent="0.25">
      <c r="A10" s="89" t="s">
        <v>202</v>
      </c>
      <c r="B10" s="90">
        <v>500</v>
      </c>
      <c r="C10" s="90">
        <v>1000</v>
      </c>
      <c r="D10" s="90">
        <v>500</v>
      </c>
      <c r="E10" s="90">
        <f t="shared" si="0"/>
        <v>1000</v>
      </c>
    </row>
    <row r="11" spans="1:5" ht="27.75" customHeight="1" x14ac:dyDescent="0.25">
      <c r="A11" s="89" t="s">
        <v>203</v>
      </c>
      <c r="B11" s="90"/>
      <c r="C11" s="90"/>
      <c r="D11" s="90"/>
      <c r="E11" s="90">
        <f t="shared" si="0"/>
        <v>0</v>
      </c>
    </row>
    <row r="12" spans="1:5" ht="27.75" customHeight="1" x14ac:dyDescent="0.25">
      <c r="A12" s="89" t="s">
        <v>204</v>
      </c>
      <c r="B12" s="90"/>
      <c r="C12" s="90"/>
      <c r="D12" s="90"/>
      <c r="E12" s="90">
        <f t="shared" si="0"/>
        <v>0</v>
      </c>
    </row>
    <row r="13" spans="1:5" ht="27.75" customHeight="1" x14ac:dyDescent="0.25">
      <c r="A13" s="89" t="s">
        <v>195</v>
      </c>
      <c r="B13" s="90">
        <v>16755</v>
      </c>
      <c r="C13" s="90">
        <f>41750+2000+500+5000</f>
        <v>49250</v>
      </c>
      <c r="D13" s="90">
        <f>12700+5522+6000+2000+3683+4850+260+144+2400+530+1590+3175.2+636+1590+848</f>
        <v>45928.2</v>
      </c>
      <c r="E13" s="90">
        <f t="shared" si="0"/>
        <v>20076.800000000003</v>
      </c>
    </row>
    <row r="14" spans="1:5" ht="27.75" customHeight="1" x14ac:dyDescent="0.25">
      <c r="A14" s="89" t="s">
        <v>328</v>
      </c>
      <c r="B14" s="90"/>
      <c r="C14" s="90">
        <v>315.2</v>
      </c>
      <c r="D14" s="90"/>
      <c r="E14" s="90">
        <f t="shared" si="0"/>
        <v>315.2</v>
      </c>
    </row>
    <row r="15" spans="1:5" ht="27.75" customHeight="1" x14ac:dyDescent="0.25">
      <c r="A15" s="89"/>
      <c r="B15" s="90"/>
      <c r="C15" s="90"/>
      <c r="D15" s="90"/>
      <c r="E15" s="90">
        <f t="shared" si="0"/>
        <v>0</v>
      </c>
    </row>
    <row r="16" spans="1:5" s="86" customFormat="1" ht="27.75" customHeight="1" x14ac:dyDescent="0.25">
      <c r="A16" s="101" t="s">
        <v>190</v>
      </c>
      <c r="B16" s="94">
        <f>SUM(B8:B15)</f>
        <v>19405</v>
      </c>
      <c r="C16" s="94">
        <f t="shared" ref="C16:E16" si="1">SUM(C8:C15)</f>
        <v>90165.2</v>
      </c>
      <c r="D16" s="94">
        <f t="shared" si="1"/>
        <v>88178.2</v>
      </c>
      <c r="E16" s="94">
        <f t="shared" si="1"/>
        <v>21392.000000000004</v>
      </c>
    </row>
    <row r="17" spans="1:5" s="86" customFormat="1" ht="27.75" customHeight="1" x14ac:dyDescent="0.25">
      <c r="A17" s="158"/>
      <c r="B17" s="159"/>
      <c r="C17" s="159"/>
      <c r="D17" s="159"/>
      <c r="E17" s="159"/>
    </row>
    <row r="18" spans="1:5" s="86" customFormat="1" ht="27.75" customHeight="1" x14ac:dyDescent="0.25">
      <c r="A18" s="160" t="s">
        <v>192</v>
      </c>
      <c r="B18" s="161"/>
      <c r="C18" s="162"/>
      <c r="D18" s="162"/>
      <c r="E18" s="163"/>
    </row>
    <row r="19" spans="1:5" s="86" customFormat="1" ht="27.75" customHeight="1" x14ac:dyDescent="0.25">
      <c r="A19" s="87" t="s">
        <v>2</v>
      </c>
      <c r="B19" s="100" t="s">
        <v>277</v>
      </c>
      <c r="C19" s="100" t="s">
        <v>278</v>
      </c>
      <c r="D19" s="100" t="s">
        <v>279</v>
      </c>
      <c r="E19" s="100" t="s">
        <v>189</v>
      </c>
    </row>
    <row r="20" spans="1:5" s="86" customFormat="1" ht="27.75" customHeight="1" x14ac:dyDescent="0.25">
      <c r="A20" s="89" t="s">
        <v>205</v>
      </c>
      <c r="B20" s="90">
        <f>550+810</f>
        <v>1360</v>
      </c>
      <c r="C20" s="90">
        <f>744+4106+121+3175+387+550*3+3775.2+660+1650+880</f>
        <v>17148.2</v>
      </c>
      <c r="D20" s="90">
        <f>3683+4850+550+1650+3775.2+660+1650+880</f>
        <v>17698.2</v>
      </c>
      <c r="E20" s="90">
        <f t="shared" ref="E20:E30" si="2">B20+C20-D20</f>
        <v>810</v>
      </c>
    </row>
    <row r="21" spans="1:5" s="86" customFormat="1" ht="27.75" customHeight="1" x14ac:dyDescent="0.25">
      <c r="A21" s="89" t="s">
        <v>206</v>
      </c>
      <c r="B21" s="90">
        <f>121+744</f>
        <v>865</v>
      </c>
      <c r="C21" s="90">
        <f>805+133+550</f>
        <v>1488</v>
      </c>
      <c r="D21" s="90">
        <f>744+121</f>
        <v>865</v>
      </c>
      <c r="E21" s="90">
        <f t="shared" si="2"/>
        <v>1488</v>
      </c>
    </row>
    <row r="22" spans="1:5" s="86" customFormat="1" ht="27.75" customHeight="1" x14ac:dyDescent="0.25">
      <c r="A22" s="89" t="s">
        <v>327</v>
      </c>
      <c r="B22" s="90">
        <f>320+410</f>
        <v>730</v>
      </c>
      <c r="C22" s="90">
        <f>5460+20+60+600+24+60+32</f>
        <v>6256</v>
      </c>
      <c r="D22" s="90">
        <v>5522</v>
      </c>
      <c r="E22" s="90">
        <f t="shared" si="2"/>
        <v>1464</v>
      </c>
    </row>
    <row r="23" spans="1:5" s="86" customFormat="1" ht="27.75" customHeight="1" x14ac:dyDescent="0.25">
      <c r="A23" s="89"/>
      <c r="B23" s="90"/>
      <c r="C23" s="90"/>
      <c r="D23" s="90"/>
      <c r="E23" s="90">
        <f t="shared" si="2"/>
        <v>0</v>
      </c>
    </row>
    <row r="24" spans="1:5" s="86" customFormat="1" ht="27.75" customHeight="1" x14ac:dyDescent="0.25">
      <c r="A24" s="89" t="s">
        <v>207</v>
      </c>
      <c r="B24" s="90">
        <v>6000</v>
      </c>
      <c r="C24" s="90">
        <f>5000+1000</f>
        <v>6000</v>
      </c>
      <c r="D24" s="90">
        <v>6000</v>
      </c>
      <c r="E24" s="90">
        <f t="shared" si="2"/>
        <v>6000</v>
      </c>
    </row>
    <row r="25" spans="1:5" s="86" customFormat="1" ht="27.75" customHeight="1" x14ac:dyDescent="0.25">
      <c r="A25" s="89" t="s">
        <v>208</v>
      </c>
      <c r="B25" s="91">
        <v>2000</v>
      </c>
      <c r="C25" s="90">
        <v>2000</v>
      </c>
      <c r="D25" s="90">
        <v>2000</v>
      </c>
      <c r="E25" s="90">
        <f t="shared" si="2"/>
        <v>2000</v>
      </c>
    </row>
    <row r="26" spans="1:5" s="86" customFormat="1" ht="27.75" customHeight="1" x14ac:dyDescent="0.25">
      <c r="A26" s="89" t="s">
        <v>209</v>
      </c>
      <c r="B26" s="90">
        <v>8450</v>
      </c>
      <c r="C26" s="90">
        <v>950</v>
      </c>
      <c r="D26" s="90"/>
      <c r="E26" s="90">
        <f t="shared" si="2"/>
        <v>9400</v>
      </c>
    </row>
    <row r="27" spans="1:5" s="86" customFormat="1" ht="27.75" customHeight="1" x14ac:dyDescent="0.25">
      <c r="A27" s="89" t="s">
        <v>326</v>
      </c>
      <c r="B27" s="90">
        <v>0</v>
      </c>
      <c r="C27" s="90">
        <v>12930</v>
      </c>
      <c r="D27" s="90">
        <v>12700</v>
      </c>
      <c r="E27" s="90">
        <f t="shared" si="2"/>
        <v>230</v>
      </c>
    </row>
    <row r="28" spans="1:5" s="86" customFormat="1" ht="27.75" customHeight="1" x14ac:dyDescent="0.25">
      <c r="A28" s="89"/>
      <c r="B28" s="90"/>
      <c r="C28" s="90"/>
      <c r="D28" s="90"/>
      <c r="E28" s="90">
        <f t="shared" si="2"/>
        <v>0</v>
      </c>
    </row>
    <row r="29" spans="1:5" s="86" customFormat="1" ht="27.75" customHeight="1" x14ac:dyDescent="0.25">
      <c r="A29" s="89"/>
      <c r="B29" s="90"/>
      <c r="C29" s="90"/>
      <c r="D29" s="90"/>
      <c r="E29" s="90">
        <f t="shared" si="2"/>
        <v>0</v>
      </c>
    </row>
    <row r="30" spans="1:5" s="86" customFormat="1" ht="27.75" customHeight="1" x14ac:dyDescent="0.25">
      <c r="A30" s="89"/>
      <c r="B30" s="90"/>
      <c r="C30" s="90"/>
      <c r="D30" s="90"/>
      <c r="E30" s="90">
        <f t="shared" si="2"/>
        <v>0</v>
      </c>
    </row>
    <row r="31" spans="1:5" s="86" customFormat="1" ht="27.75" customHeight="1" x14ac:dyDescent="0.25">
      <c r="A31" s="101" t="s">
        <v>190</v>
      </c>
      <c r="B31" s="94">
        <f>SUM(B20:B30)</f>
        <v>19405</v>
      </c>
      <c r="C31" s="94">
        <f t="shared" ref="C31:E31" si="3">SUM(C20:C30)</f>
        <v>46772.2</v>
      </c>
      <c r="D31" s="94">
        <f t="shared" si="3"/>
        <v>44785.2</v>
      </c>
      <c r="E31" s="94">
        <f t="shared" si="3"/>
        <v>21392</v>
      </c>
    </row>
    <row r="33" spans="5:5" x14ac:dyDescent="0.25">
      <c r="E33" s="222">
        <f>E16-E31</f>
        <v>0</v>
      </c>
    </row>
  </sheetData>
  <mergeCells count="8">
    <mergeCell ref="A17:E17"/>
    <mergeCell ref="A18:E18"/>
    <mergeCell ref="A1:E1"/>
    <mergeCell ref="A2:E2"/>
    <mergeCell ref="A3:E3"/>
    <mergeCell ref="A4:E4"/>
    <mergeCell ref="A5:E5"/>
    <mergeCell ref="A6:E6"/>
  </mergeCells>
  <printOptions horizontalCentered="1"/>
  <pageMargins left="0.39370078740157483" right="0.39370078740157483" top="0.43307086614173229" bottom="0.70866141732283472" header="0.39370078740157483" footer="0.3937007874015748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V753"/>
  <sheetViews>
    <sheetView zoomScale="90" workbookViewId="0">
      <pane ySplit="4" topLeftCell="A23" activePane="bottomLeft" state="frozenSplit"/>
      <selection pane="bottomLeft" activeCell="E43" sqref="E43"/>
    </sheetView>
  </sheetViews>
  <sheetFormatPr defaultRowHeight="18.75" x14ac:dyDescent="0.25"/>
  <cols>
    <col min="1" max="1" width="4" style="57" customWidth="1"/>
    <col min="2" max="2" width="36.375" style="58" customWidth="1"/>
    <col min="3" max="5" width="18.375" style="59" customWidth="1"/>
    <col min="6" max="6" width="9.625" style="60" customWidth="1"/>
    <col min="7" max="16384" width="9" style="58"/>
  </cols>
  <sheetData>
    <row r="1" spans="1:6" s="16" customFormat="1" ht="23.1" customHeight="1" x14ac:dyDescent="0.25">
      <c r="A1" s="138" t="s">
        <v>198</v>
      </c>
      <c r="B1" s="167"/>
      <c r="C1" s="167"/>
      <c r="D1" s="167"/>
      <c r="E1" s="167"/>
      <c r="F1" s="168"/>
    </row>
    <row r="2" spans="1:6" s="16" customFormat="1" ht="23.1" customHeight="1" x14ac:dyDescent="0.25">
      <c r="A2" s="150" t="s">
        <v>275</v>
      </c>
      <c r="B2" s="151"/>
      <c r="C2" s="151"/>
      <c r="D2" s="151"/>
      <c r="E2" s="151"/>
      <c r="F2" s="152"/>
    </row>
    <row r="3" spans="1:6" s="16" customFormat="1" ht="12.95" customHeight="1" x14ac:dyDescent="0.25">
      <c r="A3" s="17"/>
      <c r="B3" s="18"/>
      <c r="F3" s="19"/>
    </row>
    <row r="4" spans="1:6" s="16" customFormat="1" ht="23.1" customHeight="1" x14ac:dyDescent="0.25">
      <c r="A4" s="169" t="s">
        <v>282</v>
      </c>
      <c r="B4" s="170"/>
      <c r="C4" s="170"/>
      <c r="D4" s="170"/>
      <c r="E4" s="170"/>
      <c r="F4" s="171"/>
    </row>
    <row r="5" spans="1:6" s="16" customFormat="1" ht="12.95" customHeight="1" x14ac:dyDescent="0.25">
      <c r="A5" s="20"/>
      <c r="B5" s="21"/>
      <c r="C5" s="21"/>
      <c r="D5" s="21"/>
      <c r="E5" s="21"/>
      <c r="F5" s="22"/>
    </row>
    <row r="6" spans="1:6" s="16" customFormat="1" ht="16.5" customHeight="1" x14ac:dyDescent="0.25">
      <c r="A6" s="166" t="s">
        <v>219</v>
      </c>
      <c r="B6" s="166"/>
      <c r="C6" s="23" t="s">
        <v>220</v>
      </c>
      <c r="D6" s="23" t="s">
        <v>221</v>
      </c>
      <c r="E6" s="23" t="s">
        <v>222</v>
      </c>
      <c r="F6" s="24" t="s">
        <v>223</v>
      </c>
    </row>
    <row r="7" spans="1:6" s="29" customFormat="1" ht="16.5" customHeight="1" x14ac:dyDescent="0.25">
      <c r="A7" s="25">
        <v>1</v>
      </c>
      <c r="B7" s="26" t="s">
        <v>224</v>
      </c>
      <c r="C7" s="27">
        <v>2400</v>
      </c>
      <c r="D7" s="27">
        <v>2100</v>
      </c>
      <c r="E7" s="27">
        <f t="shared" ref="E7:E15" si="0">C7-D7</f>
        <v>300</v>
      </c>
      <c r="F7" s="28">
        <f t="shared" ref="F7:F15" si="1">E7/D7</f>
        <v>0.14285714285714285</v>
      </c>
    </row>
    <row r="8" spans="1:6" s="16" customFormat="1" ht="16.5" customHeight="1" x14ac:dyDescent="0.25">
      <c r="A8" s="30">
        <v>2</v>
      </c>
      <c r="B8" s="31" t="s">
        <v>225</v>
      </c>
      <c r="C8" s="32">
        <v>3000</v>
      </c>
      <c r="D8" s="32">
        <v>3000</v>
      </c>
      <c r="E8" s="32">
        <f t="shared" si="0"/>
        <v>0</v>
      </c>
      <c r="F8" s="33">
        <f t="shared" si="1"/>
        <v>0</v>
      </c>
    </row>
    <row r="9" spans="1:6" s="16" customFormat="1" ht="16.5" customHeight="1" x14ac:dyDescent="0.25">
      <c r="A9" s="30">
        <v>4</v>
      </c>
      <c r="B9" s="31" t="s">
        <v>226</v>
      </c>
      <c r="C9" s="32">
        <v>775.2</v>
      </c>
      <c r="D9" s="32">
        <v>750</v>
      </c>
      <c r="E9" s="32">
        <f t="shared" si="0"/>
        <v>25.200000000000045</v>
      </c>
      <c r="F9" s="33">
        <f t="shared" si="1"/>
        <v>3.360000000000006E-2</v>
      </c>
    </row>
    <row r="10" spans="1:6" s="16" customFormat="1" ht="16.5" customHeight="1" x14ac:dyDescent="0.25">
      <c r="A10" s="30">
        <v>4</v>
      </c>
      <c r="B10" s="31" t="s">
        <v>227</v>
      </c>
      <c r="C10" s="32">
        <v>74</v>
      </c>
      <c r="D10" s="32">
        <v>50</v>
      </c>
      <c r="E10" s="32">
        <f t="shared" si="0"/>
        <v>24</v>
      </c>
      <c r="F10" s="33">
        <f t="shared" si="1"/>
        <v>0.48</v>
      </c>
    </row>
    <row r="11" spans="1:6" s="16" customFormat="1" ht="16.5" customHeight="1" x14ac:dyDescent="0.25">
      <c r="A11" s="30">
        <v>5</v>
      </c>
      <c r="B11" s="31" t="s">
        <v>228</v>
      </c>
      <c r="C11" s="32">
        <v>260</v>
      </c>
      <c r="D11" s="32">
        <v>250</v>
      </c>
      <c r="E11" s="32">
        <f t="shared" si="0"/>
        <v>10</v>
      </c>
      <c r="F11" s="33">
        <f t="shared" si="1"/>
        <v>0.04</v>
      </c>
    </row>
    <row r="12" spans="1:6" s="16" customFormat="1" ht="16.5" customHeight="1" x14ac:dyDescent="0.25">
      <c r="A12" s="30">
        <v>6</v>
      </c>
      <c r="B12" s="31" t="s">
        <v>229</v>
      </c>
      <c r="C12" s="32">
        <f>70+660+1650+880</f>
        <v>3260</v>
      </c>
      <c r="D12" s="32">
        <v>1000</v>
      </c>
      <c r="E12" s="32">
        <f t="shared" si="0"/>
        <v>2260</v>
      </c>
      <c r="F12" s="33">
        <f t="shared" si="1"/>
        <v>2.2599999999999998</v>
      </c>
    </row>
    <row r="13" spans="1:6" s="16" customFormat="1" ht="16.5" customHeight="1" x14ac:dyDescent="0.25">
      <c r="A13" s="30">
        <v>7</v>
      </c>
      <c r="B13" s="31" t="s">
        <v>285</v>
      </c>
      <c r="C13" s="32">
        <v>520</v>
      </c>
      <c r="D13" s="32">
        <v>350</v>
      </c>
      <c r="E13" s="32">
        <f t="shared" si="0"/>
        <v>170</v>
      </c>
      <c r="F13" s="33">
        <f t="shared" si="1"/>
        <v>0.48571428571428571</v>
      </c>
    </row>
    <row r="14" spans="1:6" s="16" customFormat="1" ht="16.5" customHeight="1" x14ac:dyDescent="0.25">
      <c r="A14" s="30">
        <v>8</v>
      </c>
      <c r="B14" s="31" t="s">
        <v>286</v>
      </c>
      <c r="C14" s="32">
        <v>2455.5</v>
      </c>
      <c r="D14" s="32">
        <v>1500</v>
      </c>
      <c r="E14" s="32">
        <f t="shared" si="0"/>
        <v>955.5</v>
      </c>
      <c r="F14" s="33">
        <f t="shared" si="1"/>
        <v>0.63700000000000001</v>
      </c>
    </row>
    <row r="15" spans="1:6" s="16" customFormat="1" ht="16.5" customHeight="1" x14ac:dyDescent="0.25">
      <c r="A15" s="30"/>
      <c r="B15" s="31"/>
      <c r="C15" s="32"/>
      <c r="D15" s="32"/>
      <c r="E15" s="32"/>
      <c r="F15" s="33"/>
    </row>
    <row r="16" spans="1:6" s="16" customFormat="1" ht="16.5" customHeight="1" x14ac:dyDescent="0.25">
      <c r="A16" s="30"/>
      <c r="B16" s="31"/>
      <c r="C16" s="32"/>
      <c r="D16" s="32"/>
      <c r="E16" s="32"/>
      <c r="F16" s="33"/>
    </row>
    <row r="17" spans="1:6" s="16" customFormat="1" ht="16.5" customHeight="1" x14ac:dyDescent="0.25">
      <c r="A17" s="30"/>
      <c r="B17" s="31"/>
      <c r="C17" s="32"/>
      <c r="D17" s="32"/>
      <c r="E17" s="32"/>
      <c r="F17" s="33"/>
    </row>
    <row r="18" spans="1:6" s="16" customFormat="1" ht="16.5" customHeight="1" x14ac:dyDescent="0.25">
      <c r="A18" s="172" t="s">
        <v>230</v>
      </c>
      <c r="B18" s="173"/>
      <c r="C18" s="34">
        <f>SUM(C7:C17)</f>
        <v>12744.7</v>
      </c>
      <c r="D18" s="34">
        <f t="shared" ref="D18:E18" si="2">SUM(D7:D17)</f>
        <v>9000</v>
      </c>
      <c r="E18" s="34">
        <f t="shared" si="2"/>
        <v>3744.7</v>
      </c>
      <c r="F18" s="33">
        <f>E18/D18</f>
        <v>0.41607777777777777</v>
      </c>
    </row>
    <row r="19" spans="1:6" s="16" customFormat="1" ht="16.5" customHeight="1" x14ac:dyDescent="0.25">
      <c r="A19" s="35"/>
      <c r="B19" s="36"/>
      <c r="C19" s="37"/>
      <c r="D19" s="37"/>
      <c r="E19" s="37"/>
      <c r="F19" s="38"/>
    </row>
    <row r="20" spans="1:6" s="16" customFormat="1" ht="16.5" customHeight="1" x14ac:dyDescent="0.25">
      <c r="A20" s="166" t="s">
        <v>284</v>
      </c>
      <c r="B20" s="166"/>
      <c r="C20" s="23" t="s">
        <v>220</v>
      </c>
      <c r="D20" s="23" t="s">
        <v>221</v>
      </c>
      <c r="E20" s="23" t="s">
        <v>222</v>
      </c>
      <c r="F20" s="24" t="s">
        <v>223</v>
      </c>
    </row>
    <row r="21" spans="1:6" s="16" customFormat="1" ht="16.5" customHeight="1" x14ac:dyDescent="0.25">
      <c r="A21" s="30">
        <v>1</v>
      </c>
      <c r="B21" s="31" t="s">
        <v>231</v>
      </c>
      <c r="C21" s="32">
        <f>18390-C22</f>
        <v>12930</v>
      </c>
      <c r="D21" s="32">
        <v>17000</v>
      </c>
      <c r="E21" s="32">
        <f>C21-D21</f>
        <v>-4070</v>
      </c>
      <c r="F21" s="33">
        <f t="shared" ref="F21:F25" si="3">E21/D21</f>
        <v>-0.23941176470588235</v>
      </c>
    </row>
    <row r="22" spans="1:6" s="16" customFormat="1" ht="16.5" customHeight="1" x14ac:dyDescent="0.25">
      <c r="A22" s="30">
        <v>2</v>
      </c>
      <c r="B22" s="31" t="s">
        <v>325</v>
      </c>
      <c r="C22" s="32">
        <v>5460</v>
      </c>
      <c r="D22" s="32">
        <v>6000</v>
      </c>
      <c r="E22" s="32">
        <f>C22-D22</f>
        <v>-540</v>
      </c>
      <c r="F22" s="33">
        <f t="shared" si="3"/>
        <v>-0.09</v>
      </c>
    </row>
    <row r="23" spans="1:6" s="16" customFormat="1" ht="16.5" customHeight="1" x14ac:dyDescent="0.25">
      <c r="A23" s="30">
        <v>3</v>
      </c>
      <c r="B23" s="31"/>
      <c r="C23" s="32"/>
      <c r="D23" s="32"/>
      <c r="E23" s="32"/>
      <c r="F23" s="33"/>
    </row>
    <row r="24" spans="1:6" s="29" customFormat="1" ht="16.5" customHeight="1" x14ac:dyDescent="0.25">
      <c r="A24" s="25">
        <v>4</v>
      </c>
      <c r="B24" s="26" t="s">
        <v>232</v>
      </c>
      <c r="C24" s="27">
        <v>950</v>
      </c>
      <c r="D24" s="27">
        <v>900</v>
      </c>
      <c r="E24" s="27">
        <f t="shared" ref="E23:E25" si="4">C24-D24</f>
        <v>50</v>
      </c>
      <c r="F24" s="28">
        <f t="shared" si="3"/>
        <v>5.5555555555555552E-2</v>
      </c>
    </row>
    <row r="25" spans="1:6" s="16" customFormat="1" ht="16.5" customHeight="1" x14ac:dyDescent="0.25">
      <c r="A25" s="30"/>
      <c r="B25" s="26"/>
      <c r="C25" s="32"/>
      <c r="D25" s="32"/>
      <c r="E25" s="32"/>
      <c r="F25" s="33"/>
    </row>
    <row r="26" spans="1:6" s="16" customFormat="1" ht="16.5" customHeight="1" x14ac:dyDescent="0.25">
      <c r="A26" s="172" t="s">
        <v>233</v>
      </c>
      <c r="B26" s="173"/>
      <c r="C26" s="34">
        <f>SUM(C21:C25)</f>
        <v>19340</v>
      </c>
      <c r="D26" s="34">
        <f>SUM(D21:D25)</f>
        <v>23900</v>
      </c>
      <c r="E26" s="34">
        <f>SUM(E21:E25)</f>
        <v>-4560</v>
      </c>
      <c r="F26" s="33">
        <f>E26/D26</f>
        <v>-0.19079497907949791</v>
      </c>
    </row>
    <row r="27" spans="1:6" s="16" customFormat="1" ht="16.5" customHeight="1" x14ac:dyDescent="0.25">
      <c r="A27" s="35"/>
      <c r="B27" s="36"/>
      <c r="C27" s="37"/>
      <c r="D27" s="37"/>
      <c r="E27" s="37"/>
      <c r="F27" s="38"/>
    </row>
    <row r="28" spans="1:6" s="16" customFormat="1" ht="16.5" customHeight="1" x14ac:dyDescent="0.25">
      <c r="A28" s="166" t="s">
        <v>234</v>
      </c>
      <c r="B28" s="166"/>
      <c r="C28" s="23" t="s">
        <v>220</v>
      </c>
      <c r="D28" s="23" t="s">
        <v>221</v>
      </c>
      <c r="E28" s="23" t="s">
        <v>222</v>
      </c>
      <c r="F28" s="24" t="s">
        <v>223</v>
      </c>
    </row>
    <row r="29" spans="1:6" s="16" customFormat="1" ht="16.5" customHeight="1" x14ac:dyDescent="0.25">
      <c r="A29" s="30">
        <v>1</v>
      </c>
      <c r="B29" s="31" t="s">
        <v>235</v>
      </c>
      <c r="C29" s="32">
        <v>2200</v>
      </c>
      <c r="D29" s="32">
        <v>2200</v>
      </c>
      <c r="E29" s="32">
        <f>C29-D29</f>
        <v>0</v>
      </c>
      <c r="F29" s="33">
        <f t="shared" ref="F29:F30" si="5">E29/D29</f>
        <v>0</v>
      </c>
    </row>
    <row r="30" spans="1:6" s="16" customFormat="1" ht="16.5" customHeight="1" x14ac:dyDescent="0.25">
      <c r="A30" s="30">
        <v>2</v>
      </c>
      <c r="B30" s="31" t="s">
        <v>236</v>
      </c>
      <c r="C30" s="32">
        <v>2455.5</v>
      </c>
      <c r="D30" s="32">
        <v>1500</v>
      </c>
      <c r="E30" s="32">
        <f>C30-D30</f>
        <v>955.5</v>
      </c>
      <c r="F30" s="33">
        <f t="shared" si="5"/>
        <v>0.63700000000000001</v>
      </c>
    </row>
    <row r="31" spans="1:6" s="16" customFormat="1" ht="16.5" customHeight="1" x14ac:dyDescent="0.25">
      <c r="A31" s="30">
        <v>3</v>
      </c>
      <c r="B31" s="31" t="s">
        <v>237</v>
      </c>
      <c r="C31" s="32"/>
      <c r="D31" s="32"/>
      <c r="E31" s="32"/>
      <c r="F31" s="33"/>
    </row>
    <row r="32" spans="1:6" s="16" customFormat="1" ht="16.5" customHeight="1" x14ac:dyDescent="0.25">
      <c r="A32" s="172" t="s">
        <v>238</v>
      </c>
      <c r="B32" s="173"/>
      <c r="C32" s="34">
        <f>SUM(C29:C31)</f>
        <v>4655.5</v>
      </c>
      <c r="D32" s="34">
        <f>SUM(D29:D31)</f>
        <v>3700</v>
      </c>
      <c r="E32" s="34">
        <f>SUM(E29:E31)</f>
        <v>955.5</v>
      </c>
      <c r="F32" s="33">
        <f>E32/D32</f>
        <v>0.25824324324324327</v>
      </c>
    </row>
    <row r="33" spans="1:48" s="16" customFormat="1" ht="16.5" customHeight="1" x14ac:dyDescent="0.25">
      <c r="A33" s="35"/>
      <c r="B33" s="36"/>
      <c r="C33" s="37"/>
      <c r="D33" s="37"/>
      <c r="E33" s="37"/>
      <c r="F33" s="38"/>
    </row>
    <row r="34" spans="1:48" s="16" customFormat="1" ht="16.5" customHeight="1" x14ac:dyDescent="0.25">
      <c r="A34" s="166" t="s">
        <v>239</v>
      </c>
      <c r="B34" s="166"/>
      <c r="C34" s="23" t="s">
        <v>220</v>
      </c>
      <c r="D34" s="23" t="s">
        <v>221</v>
      </c>
      <c r="E34" s="23" t="s">
        <v>222</v>
      </c>
      <c r="F34" s="24" t="s">
        <v>223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</row>
    <row r="35" spans="1:48" s="16" customFormat="1" ht="16.5" customHeight="1" x14ac:dyDescent="0.25">
      <c r="A35" s="30">
        <v>1</v>
      </c>
      <c r="B35" s="31" t="s">
        <v>287</v>
      </c>
      <c r="C35" s="32">
        <v>3175</v>
      </c>
      <c r="D35" s="32">
        <v>3000</v>
      </c>
      <c r="E35" s="32">
        <f>C35-D35</f>
        <v>175</v>
      </c>
      <c r="F35" s="33">
        <f t="shared" ref="F35:F40" si="6">E35/D35</f>
        <v>5.8333333333333334E-2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</row>
    <row r="36" spans="1:48" s="16" customFormat="1" ht="16.5" customHeight="1" x14ac:dyDescent="0.25">
      <c r="A36" s="30">
        <v>2</v>
      </c>
      <c r="B36" s="31" t="s">
        <v>240</v>
      </c>
      <c r="C36" s="32"/>
      <c r="D36" s="32"/>
      <c r="E36" s="32"/>
      <c r="F36" s="33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</row>
    <row r="37" spans="1:48" s="16" customFormat="1" ht="16.5" customHeight="1" x14ac:dyDescent="0.25">
      <c r="A37" s="30">
        <v>3</v>
      </c>
      <c r="B37" s="31"/>
      <c r="C37" s="32"/>
      <c r="D37" s="32"/>
      <c r="E37" s="32"/>
      <c r="F37" s="3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</row>
    <row r="38" spans="1:48" s="16" customFormat="1" ht="16.5" customHeight="1" x14ac:dyDescent="0.25">
      <c r="A38" s="30">
        <v>4</v>
      </c>
      <c r="B38" s="31"/>
      <c r="C38" s="32"/>
      <c r="D38" s="32"/>
      <c r="E38" s="32"/>
      <c r="F38" s="3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</row>
    <row r="39" spans="1:48" s="44" customFormat="1" ht="16.5" customHeight="1" x14ac:dyDescent="0.25">
      <c r="A39" s="40"/>
      <c r="B39" s="41" t="s">
        <v>241</v>
      </c>
      <c r="C39" s="42"/>
      <c r="D39" s="42"/>
      <c r="E39" s="42">
        <f>C39-D39</f>
        <v>0</v>
      </c>
      <c r="F39" s="3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1:48" s="16" customFormat="1" ht="16.5" customHeight="1" x14ac:dyDescent="0.25">
      <c r="A40" s="172" t="s">
        <v>242</v>
      </c>
      <c r="B40" s="173"/>
      <c r="C40" s="34">
        <f>SUM(C35:C39)</f>
        <v>3175</v>
      </c>
      <c r="D40" s="34">
        <f>SUM(D35:D39)</f>
        <v>3000</v>
      </c>
      <c r="E40" s="34">
        <f>SUM(E35:E39)</f>
        <v>175</v>
      </c>
      <c r="F40" s="33">
        <f t="shared" si="6"/>
        <v>5.8333333333333334E-2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</row>
    <row r="41" spans="1:48" s="16" customFormat="1" ht="13.5" customHeight="1" x14ac:dyDescent="0.25">
      <c r="A41" s="45"/>
      <c r="C41" s="18"/>
      <c r="D41" s="18"/>
      <c r="E41" s="18"/>
      <c r="F41" s="4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1:48" s="16" customFormat="1" ht="15" customHeight="1" thickBot="1" x14ac:dyDescent="0.3">
      <c r="A42" s="45"/>
      <c r="B42" s="47"/>
      <c r="C42" s="23" t="s">
        <v>220</v>
      </c>
      <c r="D42" s="23" t="s">
        <v>221</v>
      </c>
      <c r="E42" s="23" t="s">
        <v>222</v>
      </c>
      <c r="F42" s="24" t="s">
        <v>223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s="16" customFormat="1" ht="23.25" customHeight="1" thickBot="1" x14ac:dyDescent="0.3">
      <c r="A43" s="174" t="s">
        <v>243</v>
      </c>
      <c r="B43" s="175"/>
      <c r="C43" s="48">
        <f>C18+C26+C32+C40</f>
        <v>39915.199999999997</v>
      </c>
      <c r="D43" s="48">
        <f t="shared" ref="D43:E43" si="7">D18+D26+D32+D40</f>
        <v>39600</v>
      </c>
      <c r="E43" s="48">
        <f t="shared" si="7"/>
        <v>315.19999999999982</v>
      </c>
      <c r="F43" s="49">
        <f>E43/D43</f>
        <v>7.9595959595959546E-3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s="16" customFormat="1" ht="15" customHeight="1" x14ac:dyDescent="0.25">
      <c r="A44" s="50"/>
      <c r="B44" s="51"/>
      <c r="C44" s="52"/>
      <c r="D44" s="52"/>
      <c r="E44" s="52"/>
      <c r="F44" s="53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</row>
    <row r="45" spans="1:48" s="16" customFormat="1" ht="15" customHeight="1" x14ac:dyDescent="0.25">
      <c r="A45" s="54"/>
      <c r="C45" s="18"/>
      <c r="D45" s="18"/>
      <c r="E45" s="18"/>
      <c r="F45" s="55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</row>
    <row r="46" spans="1:48" s="16" customFormat="1" ht="15" customHeight="1" x14ac:dyDescent="0.25">
      <c r="A46" s="56"/>
      <c r="C46" s="18"/>
      <c r="D46" s="18"/>
      <c r="E46" s="18"/>
      <c r="F46" s="55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</row>
    <row r="47" spans="1:48" s="16" customFormat="1" ht="15" customHeight="1" x14ac:dyDescent="0.25">
      <c r="A47" s="56"/>
      <c r="C47" s="18"/>
      <c r="D47" s="18"/>
      <c r="E47" s="18"/>
      <c r="F47" s="55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</row>
    <row r="48" spans="1:48" s="16" customFormat="1" ht="15" customHeight="1" x14ac:dyDescent="0.25">
      <c r="A48" s="56"/>
      <c r="C48" s="18"/>
      <c r="D48" s="18"/>
      <c r="E48" s="18"/>
      <c r="F48" s="55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</row>
    <row r="49" spans="1:48" s="16" customFormat="1" ht="15" customHeight="1" x14ac:dyDescent="0.25">
      <c r="A49" s="56"/>
      <c r="C49" s="18"/>
      <c r="D49" s="18"/>
      <c r="E49" s="18"/>
      <c r="F49" s="55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</row>
    <row r="50" spans="1:48" s="16" customFormat="1" ht="15" customHeight="1" x14ac:dyDescent="0.25">
      <c r="A50" s="56"/>
      <c r="C50" s="18"/>
      <c r="D50" s="18"/>
      <c r="E50" s="18"/>
      <c r="F50" s="55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</row>
    <row r="51" spans="1:48" s="16" customFormat="1" ht="15" customHeight="1" x14ac:dyDescent="0.25">
      <c r="A51" s="56"/>
      <c r="C51" s="18"/>
      <c r="D51" s="18"/>
      <c r="E51" s="18"/>
      <c r="F51" s="55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48" s="16" customFormat="1" ht="15" customHeight="1" x14ac:dyDescent="0.25">
      <c r="A52" s="56"/>
      <c r="C52" s="18"/>
      <c r="D52" s="18"/>
      <c r="E52" s="18"/>
      <c r="F52" s="55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s="16" customFormat="1" ht="15" customHeight="1" x14ac:dyDescent="0.25">
      <c r="A53" s="56"/>
      <c r="C53" s="18"/>
      <c r="D53" s="18"/>
      <c r="E53" s="18"/>
      <c r="F53" s="55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</row>
    <row r="54" spans="1:48" s="16" customFormat="1" ht="15" customHeight="1" x14ac:dyDescent="0.25">
      <c r="A54" s="56"/>
      <c r="C54" s="18"/>
      <c r="D54" s="18"/>
      <c r="E54" s="18"/>
      <c r="F54" s="55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</row>
    <row r="55" spans="1:48" s="16" customFormat="1" ht="15" customHeight="1" x14ac:dyDescent="0.25">
      <c r="A55" s="56"/>
      <c r="C55" s="18"/>
      <c r="D55" s="18"/>
      <c r="E55" s="18"/>
      <c r="F55" s="55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</row>
    <row r="56" spans="1:48" s="16" customFormat="1" ht="15" customHeight="1" x14ac:dyDescent="0.25">
      <c r="A56" s="56"/>
      <c r="C56" s="18"/>
      <c r="D56" s="18"/>
      <c r="E56" s="18"/>
      <c r="F56" s="55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</row>
    <row r="57" spans="1:48" s="16" customFormat="1" ht="15" customHeight="1" x14ac:dyDescent="0.25">
      <c r="A57" s="56"/>
      <c r="C57" s="18"/>
      <c r="D57" s="18"/>
      <c r="E57" s="18"/>
      <c r="F57" s="55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</row>
    <row r="58" spans="1:48" s="16" customFormat="1" ht="15" customHeight="1" x14ac:dyDescent="0.25">
      <c r="A58" s="56"/>
      <c r="C58" s="18"/>
      <c r="D58" s="18"/>
      <c r="E58" s="18"/>
      <c r="F58" s="55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</row>
    <row r="59" spans="1:48" s="16" customFormat="1" ht="15" customHeight="1" x14ac:dyDescent="0.25">
      <c r="A59" s="56"/>
      <c r="C59" s="18"/>
      <c r="D59" s="18"/>
      <c r="E59" s="18"/>
      <c r="F59" s="55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:48" s="16" customFormat="1" ht="15" customHeight="1" x14ac:dyDescent="0.25">
      <c r="A60" s="56"/>
      <c r="C60" s="18"/>
      <c r="D60" s="18"/>
      <c r="E60" s="18"/>
      <c r="F60" s="55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s="16" customFormat="1" ht="15" customHeight="1" x14ac:dyDescent="0.25">
      <c r="A61" s="56"/>
      <c r="C61" s="18"/>
      <c r="D61" s="18"/>
      <c r="E61" s="18"/>
      <c r="F61" s="55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</row>
    <row r="62" spans="1:48" s="16" customFormat="1" ht="15" customHeight="1" x14ac:dyDescent="0.25">
      <c r="A62" s="56"/>
      <c r="C62" s="18"/>
      <c r="D62" s="18"/>
      <c r="E62" s="18"/>
      <c r="F62" s="55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:48" s="16" customFormat="1" ht="15" customHeight="1" x14ac:dyDescent="0.25">
      <c r="A63" s="56"/>
      <c r="C63" s="18"/>
      <c r="D63" s="18"/>
      <c r="E63" s="18"/>
      <c r="F63" s="55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s="16" customFormat="1" ht="15" customHeight="1" x14ac:dyDescent="0.25">
      <c r="A64" s="56"/>
      <c r="C64" s="18"/>
      <c r="D64" s="18"/>
      <c r="E64" s="18"/>
      <c r="F64" s="55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:48" s="16" customFormat="1" ht="15" customHeight="1" x14ac:dyDescent="0.25">
      <c r="A65" s="56"/>
      <c r="C65" s="18"/>
      <c r="D65" s="18"/>
      <c r="E65" s="18"/>
      <c r="F65" s="55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1:48" s="16" customFormat="1" ht="15" customHeight="1" x14ac:dyDescent="0.25">
      <c r="A66" s="56"/>
      <c r="C66" s="18"/>
      <c r="D66" s="18"/>
      <c r="E66" s="18"/>
      <c r="F66" s="55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</row>
    <row r="67" spans="1:48" s="16" customFormat="1" ht="15" customHeight="1" x14ac:dyDescent="0.25">
      <c r="A67" s="56"/>
      <c r="C67" s="18"/>
      <c r="D67" s="18"/>
      <c r="E67" s="18"/>
      <c r="F67" s="55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</row>
    <row r="68" spans="1:48" s="16" customFormat="1" ht="15" customHeight="1" x14ac:dyDescent="0.25">
      <c r="A68" s="56"/>
      <c r="C68" s="18"/>
      <c r="D68" s="18"/>
      <c r="E68" s="18"/>
      <c r="F68" s="55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</row>
    <row r="69" spans="1:48" s="16" customFormat="1" ht="15" customHeight="1" x14ac:dyDescent="0.25">
      <c r="A69" s="56"/>
      <c r="C69" s="18"/>
      <c r="D69" s="18"/>
      <c r="E69" s="18"/>
      <c r="F69" s="55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48" s="16" customFormat="1" ht="15" customHeight="1" x14ac:dyDescent="0.25">
      <c r="A70" s="56"/>
      <c r="C70" s="18"/>
      <c r="D70" s="18"/>
      <c r="E70" s="18"/>
      <c r="F70" s="55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</row>
    <row r="71" spans="1:48" s="16" customFormat="1" ht="15" customHeight="1" x14ac:dyDescent="0.25">
      <c r="A71" s="56"/>
      <c r="C71" s="18"/>
      <c r="D71" s="18"/>
      <c r="E71" s="18"/>
      <c r="F71" s="55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</row>
    <row r="72" spans="1:48" s="16" customFormat="1" ht="15" customHeight="1" x14ac:dyDescent="0.25">
      <c r="A72" s="56"/>
      <c r="C72" s="18"/>
      <c r="D72" s="18"/>
      <c r="E72" s="18"/>
      <c r="F72" s="55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</row>
    <row r="73" spans="1:48" s="16" customFormat="1" ht="15" customHeight="1" x14ac:dyDescent="0.25">
      <c r="A73" s="56"/>
      <c r="C73" s="18"/>
      <c r="D73" s="18"/>
      <c r="E73" s="18"/>
      <c r="F73" s="55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</row>
    <row r="74" spans="1:48" s="16" customFormat="1" ht="15" customHeight="1" x14ac:dyDescent="0.25">
      <c r="A74" s="56"/>
      <c r="C74" s="18"/>
      <c r="D74" s="18"/>
      <c r="E74" s="18"/>
      <c r="F74" s="55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</row>
    <row r="75" spans="1:48" s="16" customFormat="1" ht="15" customHeight="1" x14ac:dyDescent="0.25">
      <c r="A75" s="56"/>
      <c r="C75" s="18"/>
      <c r="D75" s="18"/>
      <c r="E75" s="18"/>
      <c r="F75" s="55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</row>
    <row r="76" spans="1:48" s="16" customFormat="1" ht="15" customHeight="1" x14ac:dyDescent="0.25">
      <c r="A76" s="56"/>
      <c r="C76" s="18"/>
      <c r="D76" s="18"/>
      <c r="E76" s="18"/>
      <c r="F76" s="55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</row>
    <row r="77" spans="1:48" s="16" customFormat="1" ht="15" customHeight="1" x14ac:dyDescent="0.25">
      <c r="A77" s="56"/>
      <c r="C77" s="18"/>
      <c r="D77" s="18"/>
      <c r="E77" s="18"/>
      <c r="F77" s="55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</row>
    <row r="78" spans="1:48" s="16" customFormat="1" ht="15" customHeight="1" x14ac:dyDescent="0.25">
      <c r="A78" s="56"/>
      <c r="C78" s="18"/>
      <c r="D78" s="18"/>
      <c r="E78" s="18"/>
      <c r="F78" s="55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</row>
    <row r="79" spans="1:48" s="16" customFormat="1" ht="15" customHeight="1" x14ac:dyDescent="0.25">
      <c r="A79" s="56"/>
      <c r="C79" s="18"/>
      <c r="D79" s="18"/>
      <c r="E79" s="18"/>
      <c r="F79" s="55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</row>
    <row r="80" spans="1:48" s="16" customFormat="1" ht="15" customHeight="1" x14ac:dyDescent="0.25">
      <c r="A80" s="56"/>
      <c r="C80" s="18"/>
      <c r="D80" s="18"/>
      <c r="E80" s="18"/>
      <c r="F80" s="55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</row>
    <row r="81" spans="1:48" s="16" customFormat="1" ht="15" customHeight="1" x14ac:dyDescent="0.25">
      <c r="A81" s="56"/>
      <c r="C81" s="18"/>
      <c r="D81" s="18"/>
      <c r="E81" s="18"/>
      <c r="F81" s="55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</row>
    <row r="82" spans="1:48" s="16" customFormat="1" ht="15" customHeight="1" x14ac:dyDescent="0.25">
      <c r="A82" s="56"/>
      <c r="C82" s="18"/>
      <c r="D82" s="18"/>
      <c r="E82" s="18"/>
      <c r="F82" s="55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</row>
    <row r="83" spans="1:48" s="16" customFormat="1" ht="15" customHeight="1" x14ac:dyDescent="0.25">
      <c r="A83" s="56"/>
      <c r="C83" s="18"/>
      <c r="D83" s="18"/>
      <c r="E83" s="18"/>
      <c r="F83" s="55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</row>
    <row r="84" spans="1:48" s="16" customFormat="1" ht="15" customHeight="1" x14ac:dyDescent="0.25">
      <c r="A84" s="56"/>
      <c r="C84" s="18"/>
      <c r="D84" s="18"/>
      <c r="E84" s="18"/>
      <c r="F84" s="55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</row>
    <row r="85" spans="1:48" s="16" customFormat="1" ht="15" customHeight="1" x14ac:dyDescent="0.25">
      <c r="A85" s="56"/>
      <c r="C85" s="18"/>
      <c r="D85" s="18"/>
      <c r="E85" s="18"/>
      <c r="F85" s="55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</row>
    <row r="86" spans="1:48" s="16" customFormat="1" ht="15" customHeight="1" x14ac:dyDescent="0.25">
      <c r="A86" s="56"/>
      <c r="C86" s="18"/>
      <c r="D86" s="18"/>
      <c r="E86" s="18"/>
      <c r="F86" s="55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</row>
    <row r="87" spans="1:48" s="16" customFormat="1" ht="15" customHeight="1" x14ac:dyDescent="0.25">
      <c r="A87" s="56"/>
      <c r="C87" s="18"/>
      <c r="D87" s="18"/>
      <c r="E87" s="18"/>
      <c r="F87" s="55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</row>
    <row r="88" spans="1:48" s="16" customFormat="1" ht="15" customHeight="1" x14ac:dyDescent="0.25">
      <c r="A88" s="56"/>
      <c r="C88" s="18"/>
      <c r="D88" s="18"/>
      <c r="E88" s="18"/>
      <c r="F88" s="55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</row>
    <row r="89" spans="1:48" s="16" customFormat="1" ht="15" customHeight="1" x14ac:dyDescent="0.25">
      <c r="A89" s="56"/>
      <c r="C89" s="18"/>
      <c r="D89" s="18"/>
      <c r="E89" s="18"/>
      <c r="F89" s="55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</row>
    <row r="90" spans="1:48" s="16" customFormat="1" ht="15" customHeight="1" x14ac:dyDescent="0.25">
      <c r="A90" s="56"/>
      <c r="C90" s="18"/>
      <c r="D90" s="18"/>
      <c r="E90" s="18"/>
      <c r="F90" s="55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</row>
    <row r="91" spans="1:48" s="16" customFormat="1" ht="15" customHeight="1" x14ac:dyDescent="0.25">
      <c r="A91" s="56"/>
      <c r="C91" s="18"/>
      <c r="D91" s="18"/>
      <c r="E91" s="18"/>
      <c r="F91" s="55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</row>
    <row r="92" spans="1:48" s="16" customFormat="1" ht="15" customHeight="1" x14ac:dyDescent="0.25">
      <c r="A92" s="56"/>
      <c r="C92" s="18"/>
      <c r="D92" s="18"/>
      <c r="E92" s="18"/>
      <c r="F92" s="55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</row>
    <row r="93" spans="1:48" s="16" customFormat="1" ht="15" customHeight="1" x14ac:dyDescent="0.25">
      <c r="A93" s="56"/>
      <c r="C93" s="18"/>
      <c r="D93" s="18"/>
      <c r="E93" s="18"/>
      <c r="F93" s="55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</row>
    <row r="94" spans="1:48" s="16" customFormat="1" ht="15" customHeight="1" x14ac:dyDescent="0.25">
      <c r="A94" s="56"/>
      <c r="C94" s="18"/>
      <c r="D94" s="18"/>
      <c r="E94" s="18"/>
      <c r="F94" s="55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</row>
    <row r="95" spans="1:48" s="16" customFormat="1" ht="15" customHeight="1" x14ac:dyDescent="0.25">
      <c r="A95" s="56"/>
      <c r="C95" s="18"/>
      <c r="D95" s="18"/>
      <c r="E95" s="18"/>
      <c r="F95" s="55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</row>
    <row r="96" spans="1:48" s="16" customFormat="1" ht="15" customHeight="1" x14ac:dyDescent="0.25">
      <c r="A96" s="56"/>
      <c r="C96" s="18"/>
      <c r="D96" s="18"/>
      <c r="E96" s="18"/>
      <c r="F96" s="55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</row>
    <row r="97" spans="1:48" s="16" customFormat="1" ht="15" customHeight="1" x14ac:dyDescent="0.25">
      <c r="A97" s="56"/>
      <c r="C97" s="18"/>
      <c r="D97" s="18"/>
      <c r="E97" s="18"/>
      <c r="F97" s="55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</row>
    <row r="98" spans="1:48" s="16" customFormat="1" ht="15" customHeight="1" x14ac:dyDescent="0.25">
      <c r="A98" s="56"/>
      <c r="C98" s="18"/>
      <c r="D98" s="18"/>
      <c r="E98" s="18"/>
      <c r="F98" s="55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</row>
    <row r="99" spans="1:48" s="16" customFormat="1" ht="15" customHeight="1" x14ac:dyDescent="0.25">
      <c r="A99" s="56"/>
      <c r="C99" s="18"/>
      <c r="D99" s="18"/>
      <c r="E99" s="18"/>
      <c r="F99" s="55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</row>
    <row r="100" spans="1:48" s="16" customFormat="1" ht="15" customHeight="1" x14ac:dyDescent="0.25">
      <c r="A100" s="56"/>
      <c r="C100" s="18"/>
      <c r="D100" s="18"/>
      <c r="E100" s="18"/>
      <c r="F100" s="55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</row>
    <row r="101" spans="1:48" s="16" customFormat="1" ht="15" customHeight="1" x14ac:dyDescent="0.25">
      <c r="A101" s="56"/>
      <c r="C101" s="18"/>
      <c r="D101" s="18"/>
      <c r="E101" s="18"/>
      <c r="F101" s="55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</row>
    <row r="102" spans="1:48" s="16" customFormat="1" ht="15" customHeight="1" x14ac:dyDescent="0.25">
      <c r="A102" s="56"/>
      <c r="C102" s="18"/>
      <c r="D102" s="18"/>
      <c r="E102" s="18"/>
      <c r="F102" s="55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</row>
    <row r="103" spans="1:48" s="16" customFormat="1" ht="15" customHeight="1" x14ac:dyDescent="0.25">
      <c r="A103" s="56"/>
      <c r="C103" s="18"/>
      <c r="D103" s="18"/>
      <c r="E103" s="18"/>
      <c r="F103" s="55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</row>
    <row r="104" spans="1:48" s="16" customFormat="1" ht="15" customHeight="1" x14ac:dyDescent="0.25">
      <c r="A104" s="56"/>
      <c r="C104" s="18"/>
      <c r="D104" s="18"/>
      <c r="E104" s="18"/>
      <c r="F104" s="55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</row>
    <row r="105" spans="1:48" s="16" customFormat="1" ht="15" customHeight="1" x14ac:dyDescent="0.25">
      <c r="A105" s="56"/>
      <c r="C105" s="18"/>
      <c r="D105" s="18"/>
      <c r="E105" s="18"/>
      <c r="F105" s="55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</row>
    <row r="106" spans="1:48" s="16" customFormat="1" ht="15" customHeight="1" x14ac:dyDescent="0.25">
      <c r="A106" s="56"/>
      <c r="C106" s="18"/>
      <c r="D106" s="18"/>
      <c r="E106" s="18"/>
      <c r="F106" s="55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</row>
    <row r="107" spans="1:48" s="16" customFormat="1" ht="15" customHeight="1" x14ac:dyDescent="0.25">
      <c r="A107" s="56"/>
      <c r="C107" s="18"/>
      <c r="D107" s="18"/>
      <c r="E107" s="18"/>
      <c r="F107" s="55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</row>
    <row r="108" spans="1:48" s="16" customFormat="1" ht="15" customHeight="1" x14ac:dyDescent="0.25">
      <c r="A108" s="56"/>
      <c r="C108" s="18"/>
      <c r="D108" s="18"/>
      <c r="E108" s="18"/>
      <c r="F108" s="55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</row>
    <row r="109" spans="1:48" s="16" customFormat="1" ht="15" customHeight="1" x14ac:dyDescent="0.25">
      <c r="A109" s="56"/>
      <c r="C109" s="18"/>
      <c r="D109" s="18"/>
      <c r="E109" s="18"/>
      <c r="F109" s="55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</row>
    <row r="110" spans="1:48" s="16" customFormat="1" ht="15" customHeight="1" x14ac:dyDescent="0.25">
      <c r="A110" s="56"/>
      <c r="C110" s="18"/>
      <c r="D110" s="18"/>
      <c r="E110" s="18"/>
      <c r="F110" s="55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</row>
    <row r="111" spans="1:48" s="16" customFormat="1" ht="15" customHeight="1" x14ac:dyDescent="0.25">
      <c r="A111" s="56"/>
      <c r="C111" s="18"/>
      <c r="D111" s="18"/>
      <c r="E111" s="18"/>
      <c r="F111" s="55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</row>
    <row r="112" spans="1:48" ht="15" customHeight="1" x14ac:dyDescent="0.25"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</row>
    <row r="113" spans="7:48" ht="15" customHeight="1" x14ac:dyDescent="0.25"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</row>
    <row r="114" spans="7:48" ht="15" customHeight="1" x14ac:dyDescent="0.25"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</row>
    <row r="115" spans="7:48" ht="15" customHeight="1" x14ac:dyDescent="0.25"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</row>
    <row r="116" spans="7:48" ht="15" customHeight="1" x14ac:dyDescent="0.25"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</row>
    <row r="117" spans="7:48" ht="15" customHeight="1" x14ac:dyDescent="0.25"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</row>
    <row r="118" spans="7:48" ht="15" customHeight="1" x14ac:dyDescent="0.25"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</row>
    <row r="119" spans="7:48" ht="15" customHeight="1" x14ac:dyDescent="0.25"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</row>
    <row r="120" spans="7:48" ht="15" customHeight="1" x14ac:dyDescent="0.25"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</row>
    <row r="121" spans="7:48" ht="15" customHeight="1" x14ac:dyDescent="0.25"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</row>
    <row r="122" spans="7:48" ht="15" customHeight="1" x14ac:dyDescent="0.25"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</row>
    <row r="123" spans="7:48" ht="15" customHeight="1" x14ac:dyDescent="0.25"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</row>
    <row r="124" spans="7:48" ht="15" customHeight="1" x14ac:dyDescent="0.25"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</row>
    <row r="125" spans="7:48" ht="15" customHeight="1" x14ac:dyDescent="0.25"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</row>
    <row r="126" spans="7:48" ht="15" customHeight="1" x14ac:dyDescent="0.25"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</row>
    <row r="127" spans="7:48" ht="15" customHeight="1" x14ac:dyDescent="0.25"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</row>
    <row r="128" spans="7:48" ht="15" customHeight="1" x14ac:dyDescent="0.25"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</row>
    <row r="129" spans="7:48" ht="15" customHeight="1" x14ac:dyDescent="0.25"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</row>
    <row r="130" spans="7:48" ht="15" customHeight="1" x14ac:dyDescent="0.25"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</row>
    <row r="131" spans="7:48" ht="15" customHeight="1" x14ac:dyDescent="0.25"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</row>
    <row r="132" spans="7:48" ht="15" customHeight="1" x14ac:dyDescent="0.25"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</row>
    <row r="133" spans="7:48" ht="15" customHeight="1" x14ac:dyDescent="0.25"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</row>
    <row r="134" spans="7:48" ht="15" customHeight="1" x14ac:dyDescent="0.25"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</row>
    <row r="135" spans="7:48" ht="15" customHeight="1" x14ac:dyDescent="0.25"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</row>
    <row r="136" spans="7:48" ht="15" customHeight="1" x14ac:dyDescent="0.25"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</row>
    <row r="137" spans="7:48" ht="15" customHeight="1" x14ac:dyDescent="0.25"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</row>
    <row r="138" spans="7:48" ht="15" customHeight="1" x14ac:dyDescent="0.25"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</row>
    <row r="139" spans="7:48" ht="15" customHeight="1" x14ac:dyDescent="0.25"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</row>
    <row r="140" spans="7:48" ht="15" customHeight="1" x14ac:dyDescent="0.25"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</row>
    <row r="141" spans="7:48" ht="15" customHeight="1" x14ac:dyDescent="0.25"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</row>
    <row r="142" spans="7:48" ht="15" customHeight="1" x14ac:dyDescent="0.25"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</row>
    <row r="143" spans="7:48" ht="15" customHeight="1" x14ac:dyDescent="0.25"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</row>
    <row r="144" spans="7:48" ht="15" customHeight="1" x14ac:dyDescent="0.25"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</row>
    <row r="145" spans="7:48" ht="15" customHeight="1" x14ac:dyDescent="0.25"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</row>
    <row r="146" spans="7:48" ht="15" customHeight="1" x14ac:dyDescent="0.25"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</row>
    <row r="147" spans="7:48" ht="15" customHeight="1" x14ac:dyDescent="0.25"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</row>
    <row r="148" spans="7:48" ht="15" customHeight="1" x14ac:dyDescent="0.25"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</row>
    <row r="149" spans="7:48" ht="15" customHeight="1" x14ac:dyDescent="0.25"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</row>
    <row r="150" spans="7:48" ht="15" customHeight="1" x14ac:dyDescent="0.25"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</row>
    <row r="151" spans="7:48" ht="15" customHeight="1" x14ac:dyDescent="0.25"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</row>
    <row r="152" spans="7:48" ht="15" customHeight="1" x14ac:dyDescent="0.25"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</row>
    <row r="153" spans="7:48" ht="15" customHeight="1" x14ac:dyDescent="0.25"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</row>
    <row r="154" spans="7:48" ht="15" customHeight="1" x14ac:dyDescent="0.25"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</row>
    <row r="155" spans="7:48" ht="15" customHeight="1" x14ac:dyDescent="0.25"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</row>
    <row r="156" spans="7:48" ht="15" customHeight="1" x14ac:dyDescent="0.25"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</row>
    <row r="157" spans="7:48" ht="15" customHeight="1" x14ac:dyDescent="0.25"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</row>
    <row r="158" spans="7:48" ht="15" customHeight="1" x14ac:dyDescent="0.25"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</row>
    <row r="159" spans="7:48" ht="15" customHeight="1" x14ac:dyDescent="0.25"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</row>
    <row r="160" spans="7:48" ht="15" customHeight="1" x14ac:dyDescent="0.25"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</row>
    <row r="161" spans="7:48" ht="15" customHeight="1" x14ac:dyDescent="0.25"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</row>
    <row r="162" spans="7:48" ht="15" customHeight="1" x14ac:dyDescent="0.25"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</row>
    <row r="163" spans="7:48" ht="15" customHeight="1" x14ac:dyDescent="0.25"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</row>
    <row r="164" spans="7:48" ht="15" customHeight="1" x14ac:dyDescent="0.25"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</row>
    <row r="165" spans="7:48" ht="15" customHeight="1" x14ac:dyDescent="0.25"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</row>
    <row r="166" spans="7:48" ht="15" customHeight="1" x14ac:dyDescent="0.25"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</row>
    <row r="167" spans="7:48" ht="15" customHeight="1" x14ac:dyDescent="0.25"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</row>
    <row r="168" spans="7:48" ht="15" customHeight="1" x14ac:dyDescent="0.25"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</row>
    <row r="169" spans="7:48" ht="15" customHeight="1" x14ac:dyDescent="0.25"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</row>
    <row r="170" spans="7:48" ht="15" customHeight="1" x14ac:dyDescent="0.25"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</row>
    <row r="171" spans="7:48" ht="15" customHeight="1" x14ac:dyDescent="0.25"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</row>
    <row r="172" spans="7:48" ht="15" customHeight="1" x14ac:dyDescent="0.25"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</row>
    <row r="173" spans="7:48" ht="15" customHeight="1" x14ac:dyDescent="0.25"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</row>
    <row r="174" spans="7:48" ht="15" customHeight="1" x14ac:dyDescent="0.25"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</row>
    <row r="175" spans="7:48" ht="15" customHeight="1" x14ac:dyDescent="0.25"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</row>
    <row r="176" spans="7:48" ht="15" customHeight="1" x14ac:dyDescent="0.25"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</row>
    <row r="177" spans="7:48" ht="15" customHeight="1" x14ac:dyDescent="0.25"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</row>
    <row r="178" spans="7:48" ht="15" customHeight="1" x14ac:dyDescent="0.25"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</row>
    <row r="179" spans="7:48" ht="15" customHeight="1" x14ac:dyDescent="0.25"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</row>
    <row r="180" spans="7:48" ht="15" customHeight="1" x14ac:dyDescent="0.25"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</row>
    <row r="181" spans="7:48" ht="15" customHeight="1" x14ac:dyDescent="0.25"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</row>
    <row r="182" spans="7:48" ht="15" customHeight="1" x14ac:dyDescent="0.25"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</row>
    <row r="183" spans="7:48" x14ac:dyDescent="0.25"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</row>
    <row r="184" spans="7:48" x14ac:dyDescent="0.25"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</row>
    <row r="185" spans="7:48" x14ac:dyDescent="0.25"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</row>
    <row r="186" spans="7:48" x14ac:dyDescent="0.25"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</row>
    <row r="187" spans="7:48" x14ac:dyDescent="0.25"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</row>
    <row r="188" spans="7:48" x14ac:dyDescent="0.25"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</row>
    <row r="189" spans="7:48" x14ac:dyDescent="0.25"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</row>
    <row r="190" spans="7:48" x14ac:dyDescent="0.25"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</row>
    <row r="191" spans="7:48" x14ac:dyDescent="0.25"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</row>
    <row r="192" spans="7:48" x14ac:dyDescent="0.25"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</row>
    <row r="193" spans="7:48" x14ac:dyDescent="0.25"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</row>
    <row r="194" spans="7:48" x14ac:dyDescent="0.25"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</row>
    <row r="195" spans="7:48" x14ac:dyDescent="0.25"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</row>
    <row r="196" spans="7:48" x14ac:dyDescent="0.25"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</row>
    <row r="197" spans="7:48" x14ac:dyDescent="0.25"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</row>
    <row r="198" spans="7:48" x14ac:dyDescent="0.25"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</row>
    <row r="199" spans="7:48" x14ac:dyDescent="0.25"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</row>
    <row r="200" spans="7:48" x14ac:dyDescent="0.25"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</row>
    <row r="201" spans="7:48" x14ac:dyDescent="0.25"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</row>
    <row r="202" spans="7:48" x14ac:dyDescent="0.25"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</row>
    <row r="203" spans="7:48" x14ac:dyDescent="0.25"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</row>
    <row r="204" spans="7:48" x14ac:dyDescent="0.25"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</row>
    <row r="205" spans="7:48" x14ac:dyDescent="0.25"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</row>
    <row r="206" spans="7:48" x14ac:dyDescent="0.25"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</row>
    <row r="207" spans="7:48" x14ac:dyDescent="0.25"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</row>
    <row r="208" spans="7:48" x14ac:dyDescent="0.25"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</row>
    <row r="209" spans="7:48" x14ac:dyDescent="0.25"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</row>
    <row r="210" spans="7:48" x14ac:dyDescent="0.25"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</row>
    <row r="211" spans="7:48" x14ac:dyDescent="0.25"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</row>
    <row r="212" spans="7:48" x14ac:dyDescent="0.25"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</row>
    <row r="213" spans="7:48" x14ac:dyDescent="0.25"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</row>
    <row r="214" spans="7:48" x14ac:dyDescent="0.25"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</row>
    <row r="215" spans="7:48" x14ac:dyDescent="0.25"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</row>
    <row r="216" spans="7:48" x14ac:dyDescent="0.25"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</row>
    <row r="217" spans="7:48" x14ac:dyDescent="0.25"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</row>
    <row r="218" spans="7:48" x14ac:dyDescent="0.25"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</row>
    <row r="219" spans="7:48" x14ac:dyDescent="0.25"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</row>
    <row r="220" spans="7:48" x14ac:dyDescent="0.25"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</row>
    <row r="221" spans="7:48" x14ac:dyDescent="0.25"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</row>
    <row r="222" spans="7:48" x14ac:dyDescent="0.25"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</row>
    <row r="223" spans="7:48" x14ac:dyDescent="0.25"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</row>
    <row r="224" spans="7:48" x14ac:dyDescent="0.25"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</row>
    <row r="225" spans="7:48" x14ac:dyDescent="0.25"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</row>
    <row r="226" spans="7:48" x14ac:dyDescent="0.25"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</row>
    <row r="227" spans="7:48" x14ac:dyDescent="0.25"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</row>
    <row r="228" spans="7:48" x14ac:dyDescent="0.25"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</row>
    <row r="229" spans="7:48" x14ac:dyDescent="0.25"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</row>
    <row r="230" spans="7:48" x14ac:dyDescent="0.25"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</row>
    <row r="231" spans="7:48" x14ac:dyDescent="0.25"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</row>
    <row r="232" spans="7:48" x14ac:dyDescent="0.25"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</row>
    <row r="233" spans="7:48" x14ac:dyDescent="0.25"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</row>
    <row r="234" spans="7:48" x14ac:dyDescent="0.25"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</row>
    <row r="235" spans="7:48" x14ac:dyDescent="0.25"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</row>
    <row r="236" spans="7:48" x14ac:dyDescent="0.25"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</row>
    <row r="237" spans="7:48" x14ac:dyDescent="0.25"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</row>
    <row r="238" spans="7:48" x14ac:dyDescent="0.25"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</row>
    <row r="239" spans="7:48" x14ac:dyDescent="0.25"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</row>
    <row r="240" spans="7:48" x14ac:dyDescent="0.25"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</row>
    <row r="241" spans="7:48" x14ac:dyDescent="0.25"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</row>
    <row r="242" spans="7:48" x14ac:dyDescent="0.25"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</row>
    <row r="243" spans="7:48" x14ac:dyDescent="0.25"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</row>
    <row r="244" spans="7:48" x14ac:dyDescent="0.25"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</row>
    <row r="245" spans="7:48" x14ac:dyDescent="0.25"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</row>
    <row r="246" spans="7:48" x14ac:dyDescent="0.25"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</row>
    <row r="247" spans="7:48" x14ac:dyDescent="0.25"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</row>
    <row r="248" spans="7:48" x14ac:dyDescent="0.25"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</row>
    <row r="249" spans="7:48" x14ac:dyDescent="0.25"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</row>
    <row r="250" spans="7:48" x14ac:dyDescent="0.25"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</row>
    <row r="251" spans="7:48" x14ac:dyDescent="0.25"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</row>
    <row r="252" spans="7:48" x14ac:dyDescent="0.25"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</row>
    <row r="253" spans="7:48" x14ac:dyDescent="0.25"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</row>
    <row r="254" spans="7:48" x14ac:dyDescent="0.25"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</row>
    <row r="255" spans="7:48" x14ac:dyDescent="0.25"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</row>
    <row r="256" spans="7:48" x14ac:dyDescent="0.25"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</row>
    <row r="257" spans="7:48" x14ac:dyDescent="0.25"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</row>
    <row r="258" spans="7:48" x14ac:dyDescent="0.25"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</row>
    <row r="259" spans="7:48" x14ac:dyDescent="0.25"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</row>
    <row r="260" spans="7:48" x14ac:dyDescent="0.25"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</row>
    <row r="261" spans="7:48" x14ac:dyDescent="0.25"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</row>
    <row r="262" spans="7:48" x14ac:dyDescent="0.25"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</row>
    <row r="263" spans="7:48" x14ac:dyDescent="0.25"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</row>
    <row r="264" spans="7:48" x14ac:dyDescent="0.25"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</row>
    <row r="265" spans="7:48" x14ac:dyDescent="0.25"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</row>
    <row r="266" spans="7:48" x14ac:dyDescent="0.25"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</row>
    <row r="267" spans="7:48" x14ac:dyDescent="0.25"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</row>
    <row r="268" spans="7:48" x14ac:dyDescent="0.25"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</row>
    <row r="269" spans="7:48" x14ac:dyDescent="0.25"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</row>
    <row r="270" spans="7:48" x14ac:dyDescent="0.25"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</row>
    <row r="271" spans="7:48" x14ac:dyDescent="0.25"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</row>
    <row r="272" spans="7:48" x14ac:dyDescent="0.25"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</row>
    <row r="273" spans="7:48" x14ac:dyDescent="0.25"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</row>
    <row r="274" spans="7:48" x14ac:dyDescent="0.25"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</row>
    <row r="275" spans="7:48" x14ac:dyDescent="0.25"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</row>
    <row r="276" spans="7:48" x14ac:dyDescent="0.25"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</row>
    <row r="277" spans="7:48" x14ac:dyDescent="0.25"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</row>
    <row r="278" spans="7:48" x14ac:dyDescent="0.25"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</row>
    <row r="279" spans="7:48" x14ac:dyDescent="0.25"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</row>
    <row r="280" spans="7:48" x14ac:dyDescent="0.25"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</row>
    <row r="281" spans="7:48" x14ac:dyDescent="0.25"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</row>
    <row r="282" spans="7:48" x14ac:dyDescent="0.25"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</row>
    <row r="283" spans="7:48" x14ac:dyDescent="0.25"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</row>
    <row r="284" spans="7:48" x14ac:dyDescent="0.25"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</row>
    <row r="285" spans="7:48" x14ac:dyDescent="0.25"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</row>
    <row r="286" spans="7:48" x14ac:dyDescent="0.25"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</row>
    <row r="287" spans="7:48" x14ac:dyDescent="0.25"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</row>
    <row r="288" spans="7:48" x14ac:dyDescent="0.25"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</row>
    <row r="289" spans="7:48" x14ac:dyDescent="0.25"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</row>
    <row r="290" spans="7:48" x14ac:dyDescent="0.25"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</row>
    <row r="291" spans="7:48" x14ac:dyDescent="0.25"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</row>
    <row r="292" spans="7:48" x14ac:dyDescent="0.25"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</row>
    <row r="293" spans="7:48" x14ac:dyDescent="0.25"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</row>
    <row r="294" spans="7:48" x14ac:dyDescent="0.25"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</row>
    <row r="295" spans="7:48" x14ac:dyDescent="0.25"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</row>
    <row r="296" spans="7:48" x14ac:dyDescent="0.25"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</row>
    <row r="297" spans="7:48" x14ac:dyDescent="0.25"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</row>
    <row r="298" spans="7:48" x14ac:dyDescent="0.25"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</row>
    <row r="299" spans="7:48" x14ac:dyDescent="0.25"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</row>
    <row r="300" spans="7:48" x14ac:dyDescent="0.25"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</row>
    <row r="301" spans="7:48" x14ac:dyDescent="0.25"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</row>
    <row r="302" spans="7:48" x14ac:dyDescent="0.25"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</row>
    <row r="303" spans="7:48" x14ac:dyDescent="0.25"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</row>
    <row r="304" spans="7:48" x14ac:dyDescent="0.25"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</row>
    <row r="305" spans="7:48" x14ac:dyDescent="0.25"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</row>
    <row r="306" spans="7:48" x14ac:dyDescent="0.25"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</row>
    <row r="307" spans="7:48" x14ac:dyDescent="0.25"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</row>
    <row r="308" spans="7:48" x14ac:dyDescent="0.25"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</row>
    <row r="309" spans="7:48" x14ac:dyDescent="0.25"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</row>
    <row r="310" spans="7:48" x14ac:dyDescent="0.25"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</row>
    <row r="311" spans="7:48" x14ac:dyDescent="0.25"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</row>
    <row r="312" spans="7:48" x14ac:dyDescent="0.25"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</row>
    <row r="313" spans="7:48" x14ac:dyDescent="0.25"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</row>
    <row r="314" spans="7:48" x14ac:dyDescent="0.25"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</row>
    <row r="315" spans="7:48" x14ac:dyDescent="0.25"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</row>
    <row r="316" spans="7:48" x14ac:dyDescent="0.25"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</row>
    <row r="317" spans="7:48" x14ac:dyDescent="0.25"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</row>
    <row r="318" spans="7:48" x14ac:dyDescent="0.25"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</row>
    <row r="319" spans="7:48" x14ac:dyDescent="0.25"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</row>
    <row r="320" spans="7:48" x14ac:dyDescent="0.25"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</row>
    <row r="321" spans="7:48" x14ac:dyDescent="0.25"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</row>
    <row r="322" spans="7:48" x14ac:dyDescent="0.25"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</row>
    <row r="323" spans="7:48" x14ac:dyDescent="0.25"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</row>
    <row r="324" spans="7:48" x14ac:dyDescent="0.25"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</row>
    <row r="325" spans="7:48" x14ac:dyDescent="0.25"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</row>
    <row r="326" spans="7:48" x14ac:dyDescent="0.25"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</row>
    <row r="327" spans="7:48" x14ac:dyDescent="0.25"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</row>
    <row r="328" spans="7:48" x14ac:dyDescent="0.25"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</row>
    <row r="329" spans="7:48" x14ac:dyDescent="0.25"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</row>
    <row r="330" spans="7:48" x14ac:dyDescent="0.25"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</row>
    <row r="331" spans="7:48" x14ac:dyDescent="0.25"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</row>
    <row r="332" spans="7:48" x14ac:dyDescent="0.25"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</row>
    <row r="333" spans="7:48" x14ac:dyDescent="0.25"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</row>
    <row r="334" spans="7:48" x14ac:dyDescent="0.25"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</row>
    <row r="335" spans="7:48" x14ac:dyDescent="0.25"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</row>
    <row r="336" spans="7:48" x14ac:dyDescent="0.25"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</row>
    <row r="337" spans="7:48" x14ac:dyDescent="0.25"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</row>
    <row r="338" spans="7:48" x14ac:dyDescent="0.25"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</row>
    <row r="339" spans="7:48" x14ac:dyDescent="0.25"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</row>
    <row r="340" spans="7:48" x14ac:dyDescent="0.25"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</row>
    <row r="341" spans="7:48" x14ac:dyDescent="0.25"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</row>
    <row r="342" spans="7:48" x14ac:dyDescent="0.25"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</row>
    <row r="343" spans="7:48" x14ac:dyDescent="0.25"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</row>
    <row r="344" spans="7:48" x14ac:dyDescent="0.25"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</row>
    <row r="345" spans="7:48" x14ac:dyDescent="0.25"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</row>
    <row r="346" spans="7:48" x14ac:dyDescent="0.25"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</row>
    <row r="347" spans="7:48" x14ac:dyDescent="0.25"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</row>
    <row r="348" spans="7:48" x14ac:dyDescent="0.25"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</row>
    <row r="349" spans="7:48" x14ac:dyDescent="0.25"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</row>
    <row r="350" spans="7:48" x14ac:dyDescent="0.25"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</row>
    <row r="351" spans="7:48" x14ac:dyDescent="0.25"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</row>
    <row r="352" spans="7:48" x14ac:dyDescent="0.25"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</row>
    <row r="353" spans="7:48" x14ac:dyDescent="0.25"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</row>
    <row r="354" spans="7:48" x14ac:dyDescent="0.25"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</row>
    <row r="355" spans="7:48" x14ac:dyDescent="0.25"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</row>
    <row r="356" spans="7:48" x14ac:dyDescent="0.25"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</row>
    <row r="357" spans="7:48" x14ac:dyDescent="0.25"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</row>
    <row r="358" spans="7:48" x14ac:dyDescent="0.25"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</row>
    <row r="359" spans="7:48" x14ac:dyDescent="0.25"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</row>
    <row r="360" spans="7:48" x14ac:dyDescent="0.25"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</row>
    <row r="361" spans="7:48" x14ac:dyDescent="0.25"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</row>
    <row r="362" spans="7:48" x14ac:dyDescent="0.25"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</row>
    <row r="363" spans="7:48" x14ac:dyDescent="0.25"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</row>
    <row r="364" spans="7:48" x14ac:dyDescent="0.25"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</row>
    <row r="365" spans="7:48" x14ac:dyDescent="0.25"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</row>
    <row r="366" spans="7:48" x14ac:dyDescent="0.25"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</row>
    <row r="367" spans="7:48" x14ac:dyDescent="0.25"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</row>
    <row r="368" spans="7:48" x14ac:dyDescent="0.25"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</row>
    <row r="369" spans="7:48" x14ac:dyDescent="0.25"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</row>
    <row r="370" spans="7:48" x14ac:dyDescent="0.25"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</row>
    <row r="371" spans="7:48" x14ac:dyDescent="0.25"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</row>
    <row r="372" spans="7:48" x14ac:dyDescent="0.25"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</row>
    <row r="373" spans="7:48" x14ac:dyDescent="0.25"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</row>
    <row r="374" spans="7:48" x14ac:dyDescent="0.25"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</row>
    <row r="375" spans="7:48" x14ac:dyDescent="0.25"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</row>
    <row r="376" spans="7:48" x14ac:dyDescent="0.25"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</row>
    <row r="377" spans="7:48" x14ac:dyDescent="0.25"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</row>
    <row r="378" spans="7:48" x14ac:dyDescent="0.25"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</row>
    <row r="379" spans="7:48" x14ac:dyDescent="0.25"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</row>
    <row r="380" spans="7:48" x14ac:dyDescent="0.25"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</row>
    <row r="381" spans="7:48" x14ac:dyDescent="0.25"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</row>
    <row r="382" spans="7:48" x14ac:dyDescent="0.25"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</row>
    <row r="383" spans="7:48" x14ac:dyDescent="0.25"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</row>
    <row r="384" spans="7:48" x14ac:dyDescent="0.25"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</row>
    <row r="385" spans="7:48" x14ac:dyDescent="0.25"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</row>
    <row r="386" spans="7:48" x14ac:dyDescent="0.25"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</row>
    <row r="387" spans="7:48" x14ac:dyDescent="0.25"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</row>
    <row r="388" spans="7:48" x14ac:dyDescent="0.25"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</row>
    <row r="389" spans="7:48" x14ac:dyDescent="0.25"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</row>
    <row r="390" spans="7:48" x14ac:dyDescent="0.25"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</row>
    <row r="391" spans="7:48" x14ac:dyDescent="0.25"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</row>
    <row r="392" spans="7:48" x14ac:dyDescent="0.25"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</row>
    <row r="393" spans="7:48" x14ac:dyDescent="0.25"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</row>
    <row r="394" spans="7:48" x14ac:dyDescent="0.25"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</row>
    <row r="395" spans="7:48" x14ac:dyDescent="0.25"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</row>
    <row r="396" spans="7:48" x14ac:dyDescent="0.25"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</row>
    <row r="397" spans="7:48" x14ac:dyDescent="0.25"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</row>
    <row r="398" spans="7:48" x14ac:dyDescent="0.25"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</row>
    <row r="399" spans="7:48" x14ac:dyDescent="0.25"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</row>
    <row r="400" spans="7:48" x14ac:dyDescent="0.25"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</row>
    <row r="401" spans="7:48" x14ac:dyDescent="0.25"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</row>
    <row r="402" spans="7:48" x14ac:dyDescent="0.25"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</row>
    <row r="403" spans="7:48" x14ac:dyDescent="0.25"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</row>
    <row r="404" spans="7:48" x14ac:dyDescent="0.25"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</row>
    <row r="405" spans="7:48" x14ac:dyDescent="0.25"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</row>
    <row r="406" spans="7:48" x14ac:dyDescent="0.25"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</row>
    <row r="407" spans="7:48" x14ac:dyDescent="0.25"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</row>
    <row r="408" spans="7:48" x14ac:dyDescent="0.25"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</row>
    <row r="409" spans="7:48" x14ac:dyDescent="0.25"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</row>
    <row r="410" spans="7:48" x14ac:dyDescent="0.25"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</row>
    <row r="411" spans="7:48" x14ac:dyDescent="0.25"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</row>
    <row r="412" spans="7:48" x14ac:dyDescent="0.25"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</row>
    <row r="413" spans="7:48" x14ac:dyDescent="0.25"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</row>
    <row r="414" spans="7:48" x14ac:dyDescent="0.25"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</row>
    <row r="415" spans="7:48" x14ac:dyDescent="0.25"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</row>
    <row r="416" spans="7:48" x14ac:dyDescent="0.25"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</row>
    <row r="417" spans="7:48" x14ac:dyDescent="0.25"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</row>
    <row r="418" spans="7:48" x14ac:dyDescent="0.25"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</row>
    <row r="419" spans="7:48" x14ac:dyDescent="0.25"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</row>
    <row r="420" spans="7:48" x14ac:dyDescent="0.25"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</row>
    <row r="421" spans="7:48" x14ac:dyDescent="0.25"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</row>
    <row r="422" spans="7:48" x14ac:dyDescent="0.25"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</row>
    <row r="423" spans="7:48" x14ac:dyDescent="0.25"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</row>
    <row r="424" spans="7:48" x14ac:dyDescent="0.25"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</row>
    <row r="425" spans="7:48" x14ac:dyDescent="0.25"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</row>
    <row r="426" spans="7:48" x14ac:dyDescent="0.25"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</row>
    <row r="427" spans="7:48" x14ac:dyDescent="0.25"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</row>
    <row r="428" spans="7:48" x14ac:dyDescent="0.25"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</row>
    <row r="429" spans="7:48" x14ac:dyDescent="0.25"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</row>
    <row r="430" spans="7:48" x14ac:dyDescent="0.25"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</row>
    <row r="431" spans="7:48" x14ac:dyDescent="0.25"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</row>
    <row r="432" spans="7:48" x14ac:dyDescent="0.25"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</row>
    <row r="433" spans="7:48" x14ac:dyDescent="0.25"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</row>
    <row r="434" spans="7:48" x14ac:dyDescent="0.25"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</row>
    <row r="435" spans="7:48" x14ac:dyDescent="0.25"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</row>
    <row r="436" spans="7:48" x14ac:dyDescent="0.25"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</row>
    <row r="437" spans="7:48" x14ac:dyDescent="0.25"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</row>
    <row r="438" spans="7:48" x14ac:dyDescent="0.25"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</row>
    <row r="439" spans="7:48" x14ac:dyDescent="0.25"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</row>
    <row r="440" spans="7:48" x14ac:dyDescent="0.25"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</row>
    <row r="441" spans="7:48" x14ac:dyDescent="0.25"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</row>
    <row r="442" spans="7:48" x14ac:dyDescent="0.25"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</row>
    <row r="443" spans="7:48" x14ac:dyDescent="0.25"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</row>
    <row r="444" spans="7:48" x14ac:dyDescent="0.25"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</row>
    <row r="445" spans="7:48" x14ac:dyDescent="0.25"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</row>
    <row r="446" spans="7:48" x14ac:dyDescent="0.25"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</row>
    <row r="447" spans="7:48" x14ac:dyDescent="0.25"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</row>
    <row r="448" spans="7:48" x14ac:dyDescent="0.25"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</row>
    <row r="449" spans="7:48" x14ac:dyDescent="0.25"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</row>
    <row r="450" spans="7:48" x14ac:dyDescent="0.25"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</row>
    <row r="451" spans="7:48" x14ac:dyDescent="0.25"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</row>
    <row r="452" spans="7:48" x14ac:dyDescent="0.25"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</row>
    <row r="453" spans="7:48" x14ac:dyDescent="0.25"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</row>
    <row r="454" spans="7:48" x14ac:dyDescent="0.25"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</row>
    <row r="455" spans="7:48" x14ac:dyDescent="0.25"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</row>
    <row r="456" spans="7:48" x14ac:dyDescent="0.25"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</row>
    <row r="457" spans="7:48" x14ac:dyDescent="0.25"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</row>
    <row r="458" spans="7:48" x14ac:dyDescent="0.25"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</row>
    <row r="459" spans="7:48" x14ac:dyDescent="0.25"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</row>
    <row r="460" spans="7:48" x14ac:dyDescent="0.25"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</row>
    <row r="461" spans="7:48" x14ac:dyDescent="0.25"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</row>
    <row r="462" spans="7:48" x14ac:dyDescent="0.25"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</row>
    <row r="463" spans="7:48" x14ac:dyDescent="0.25"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</row>
    <row r="464" spans="7:48" x14ac:dyDescent="0.25"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</row>
    <row r="465" spans="7:48" x14ac:dyDescent="0.25"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</row>
    <row r="466" spans="7:48" x14ac:dyDescent="0.25"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</row>
    <row r="467" spans="7:48" x14ac:dyDescent="0.25"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</row>
    <row r="468" spans="7:48" x14ac:dyDescent="0.25"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</row>
    <row r="469" spans="7:48" x14ac:dyDescent="0.25"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</row>
    <row r="470" spans="7:48" x14ac:dyDescent="0.25"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</row>
    <row r="471" spans="7:48" x14ac:dyDescent="0.25"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</row>
    <row r="472" spans="7:48" x14ac:dyDescent="0.25"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</row>
    <row r="473" spans="7:48" x14ac:dyDescent="0.25"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</row>
    <row r="474" spans="7:48" x14ac:dyDescent="0.25"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</row>
    <row r="475" spans="7:48" x14ac:dyDescent="0.25"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</row>
    <row r="476" spans="7:48" x14ac:dyDescent="0.25"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</row>
    <row r="477" spans="7:48" x14ac:dyDescent="0.25"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</row>
    <row r="478" spans="7:48" x14ac:dyDescent="0.25"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</row>
    <row r="479" spans="7:48" x14ac:dyDescent="0.25"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</row>
    <row r="480" spans="7:48" x14ac:dyDescent="0.25"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</row>
    <row r="481" spans="7:48" x14ac:dyDescent="0.25"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</row>
    <row r="482" spans="7:48" x14ac:dyDescent="0.25"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</row>
    <row r="483" spans="7:48" x14ac:dyDescent="0.25"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</row>
    <row r="484" spans="7:48" x14ac:dyDescent="0.25"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</row>
    <row r="485" spans="7:48" x14ac:dyDescent="0.25"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</row>
    <row r="486" spans="7:48" x14ac:dyDescent="0.25"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</row>
    <row r="487" spans="7:48" x14ac:dyDescent="0.25"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</row>
    <row r="488" spans="7:48" x14ac:dyDescent="0.25"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</row>
    <row r="489" spans="7:48" x14ac:dyDescent="0.25"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</row>
    <row r="490" spans="7:48" x14ac:dyDescent="0.25"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</row>
    <row r="491" spans="7:48" x14ac:dyDescent="0.25"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</row>
    <row r="492" spans="7:48" x14ac:dyDescent="0.25"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</row>
    <row r="493" spans="7:48" x14ac:dyDescent="0.25"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</row>
    <row r="494" spans="7:48" x14ac:dyDescent="0.25"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</row>
    <row r="495" spans="7:48" x14ac:dyDescent="0.25"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</row>
    <row r="496" spans="7:48" x14ac:dyDescent="0.25"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</row>
    <row r="497" spans="7:48" x14ac:dyDescent="0.25"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</row>
    <row r="498" spans="7:48" x14ac:dyDescent="0.25"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</row>
    <row r="499" spans="7:48" x14ac:dyDescent="0.25"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</row>
    <row r="500" spans="7:48" x14ac:dyDescent="0.25"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</row>
    <row r="501" spans="7:48" x14ac:dyDescent="0.25"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</row>
    <row r="502" spans="7:48" x14ac:dyDescent="0.25"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</row>
    <row r="503" spans="7:48" x14ac:dyDescent="0.25"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</row>
    <row r="504" spans="7:48" x14ac:dyDescent="0.25"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</row>
    <row r="505" spans="7:48" x14ac:dyDescent="0.25"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</row>
    <row r="506" spans="7:48" x14ac:dyDescent="0.25"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</row>
    <row r="507" spans="7:48" x14ac:dyDescent="0.25"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</row>
    <row r="508" spans="7:48" x14ac:dyDescent="0.25"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</row>
    <row r="509" spans="7:48" x14ac:dyDescent="0.25"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</row>
    <row r="510" spans="7:48" x14ac:dyDescent="0.25"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</row>
    <row r="511" spans="7:48" x14ac:dyDescent="0.25"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</row>
    <row r="512" spans="7:48" x14ac:dyDescent="0.25"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</row>
    <row r="513" spans="7:48" x14ac:dyDescent="0.25"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</row>
    <row r="514" spans="7:48" x14ac:dyDescent="0.25"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</row>
    <row r="515" spans="7:48" x14ac:dyDescent="0.25"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</row>
    <row r="516" spans="7:48" x14ac:dyDescent="0.25"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</row>
    <row r="517" spans="7:48" x14ac:dyDescent="0.25"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</row>
    <row r="518" spans="7:48" x14ac:dyDescent="0.25"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</row>
    <row r="519" spans="7:48" x14ac:dyDescent="0.25"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</row>
    <row r="520" spans="7:48" x14ac:dyDescent="0.25"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</row>
    <row r="521" spans="7:48" x14ac:dyDescent="0.25"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</row>
    <row r="522" spans="7:48" x14ac:dyDescent="0.25"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</row>
    <row r="523" spans="7:48" x14ac:dyDescent="0.25"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</row>
    <row r="524" spans="7:48" x14ac:dyDescent="0.25"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</row>
    <row r="525" spans="7:48" x14ac:dyDescent="0.25"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</row>
    <row r="526" spans="7:48" x14ac:dyDescent="0.25"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</row>
    <row r="527" spans="7:48" x14ac:dyDescent="0.25"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</row>
    <row r="528" spans="7:48" x14ac:dyDescent="0.25"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</row>
    <row r="529" spans="7:48" x14ac:dyDescent="0.25"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</row>
    <row r="530" spans="7:48" x14ac:dyDescent="0.25"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</row>
    <row r="531" spans="7:48" x14ac:dyDescent="0.25"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</row>
    <row r="532" spans="7:48" x14ac:dyDescent="0.25"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</row>
    <row r="533" spans="7:48" x14ac:dyDescent="0.25"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</row>
    <row r="534" spans="7:48" x14ac:dyDescent="0.25"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</row>
    <row r="535" spans="7:48" x14ac:dyDescent="0.25"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</row>
    <row r="536" spans="7:48" x14ac:dyDescent="0.25"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</row>
    <row r="537" spans="7:48" x14ac:dyDescent="0.25"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</row>
    <row r="538" spans="7:48" x14ac:dyDescent="0.25"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</row>
    <row r="539" spans="7:48" x14ac:dyDescent="0.25"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</row>
    <row r="540" spans="7:48" x14ac:dyDescent="0.25"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</row>
    <row r="541" spans="7:48" x14ac:dyDescent="0.25"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</row>
    <row r="542" spans="7:48" x14ac:dyDescent="0.25"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</row>
    <row r="543" spans="7:48" x14ac:dyDescent="0.25"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</row>
    <row r="544" spans="7:48" x14ac:dyDescent="0.25"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</row>
    <row r="545" spans="7:48" x14ac:dyDescent="0.25"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</row>
    <row r="546" spans="7:48" x14ac:dyDescent="0.25"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</row>
    <row r="547" spans="7:48" x14ac:dyDescent="0.25"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</row>
    <row r="548" spans="7:48" x14ac:dyDescent="0.25"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</row>
    <row r="549" spans="7:48" x14ac:dyDescent="0.25"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</row>
    <row r="550" spans="7:48" x14ac:dyDescent="0.25"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</row>
    <row r="551" spans="7:48" x14ac:dyDescent="0.25"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</row>
    <row r="552" spans="7:48" x14ac:dyDescent="0.25"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</row>
    <row r="553" spans="7:48" x14ac:dyDescent="0.25"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</row>
    <row r="554" spans="7:48" x14ac:dyDescent="0.25"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</row>
    <row r="555" spans="7:48" x14ac:dyDescent="0.25"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</row>
    <row r="556" spans="7:48" x14ac:dyDescent="0.25"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</row>
    <row r="557" spans="7:48" x14ac:dyDescent="0.25"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</row>
    <row r="558" spans="7:48" x14ac:dyDescent="0.25"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</row>
    <row r="559" spans="7:48" x14ac:dyDescent="0.25"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</row>
    <row r="560" spans="7:48" x14ac:dyDescent="0.25"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</row>
    <row r="561" spans="7:48" x14ac:dyDescent="0.25"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</row>
    <row r="562" spans="7:48" x14ac:dyDescent="0.25"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</row>
    <row r="563" spans="7:48" x14ac:dyDescent="0.25"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</row>
    <row r="564" spans="7:48" x14ac:dyDescent="0.25"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</row>
    <row r="565" spans="7:48" x14ac:dyDescent="0.25"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</row>
    <row r="566" spans="7:48" x14ac:dyDescent="0.25"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</row>
    <row r="567" spans="7:48" x14ac:dyDescent="0.25"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</row>
    <row r="568" spans="7:48" x14ac:dyDescent="0.25"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</row>
    <row r="569" spans="7:48" x14ac:dyDescent="0.25"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</row>
    <row r="570" spans="7:48" x14ac:dyDescent="0.25"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</row>
    <row r="571" spans="7:48" x14ac:dyDescent="0.25"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</row>
    <row r="572" spans="7:48" x14ac:dyDescent="0.25"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</row>
    <row r="573" spans="7:48" x14ac:dyDescent="0.25"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</row>
    <row r="574" spans="7:48" x14ac:dyDescent="0.25"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</row>
    <row r="575" spans="7:48" x14ac:dyDescent="0.25"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</row>
    <row r="576" spans="7:48" x14ac:dyDescent="0.25"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</row>
    <row r="577" spans="7:48" x14ac:dyDescent="0.25"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</row>
    <row r="578" spans="7:48" x14ac:dyDescent="0.25"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</row>
    <row r="579" spans="7:48" x14ac:dyDescent="0.25"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</row>
    <row r="580" spans="7:48" x14ac:dyDescent="0.25"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</row>
    <row r="581" spans="7:48" x14ac:dyDescent="0.25"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</row>
    <row r="582" spans="7:48" x14ac:dyDescent="0.25"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</row>
    <row r="583" spans="7:48" x14ac:dyDescent="0.25"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</row>
    <row r="584" spans="7:48" x14ac:dyDescent="0.25"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</row>
    <row r="585" spans="7:48" x14ac:dyDescent="0.25"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</row>
    <row r="586" spans="7:48" x14ac:dyDescent="0.25"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</row>
    <row r="587" spans="7:48" x14ac:dyDescent="0.25"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</row>
    <row r="588" spans="7:48" x14ac:dyDescent="0.25"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</row>
    <row r="589" spans="7:48" x14ac:dyDescent="0.25"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</row>
    <row r="590" spans="7:48" x14ac:dyDescent="0.25"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</row>
    <row r="591" spans="7:48" x14ac:dyDescent="0.25"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</row>
    <row r="592" spans="7:48" x14ac:dyDescent="0.25"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</row>
    <row r="593" spans="7:48" x14ac:dyDescent="0.25"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</row>
    <row r="594" spans="7:48" x14ac:dyDescent="0.25"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</row>
    <row r="595" spans="7:48" x14ac:dyDescent="0.25"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</row>
    <row r="596" spans="7:48" x14ac:dyDescent="0.25"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</row>
    <row r="597" spans="7:48" x14ac:dyDescent="0.25"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</row>
    <row r="598" spans="7:48" x14ac:dyDescent="0.25"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</row>
    <row r="599" spans="7:48" x14ac:dyDescent="0.25"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</row>
    <row r="600" spans="7:48" x14ac:dyDescent="0.25"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</row>
    <row r="601" spans="7:48" x14ac:dyDescent="0.25"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</row>
    <row r="602" spans="7:48" x14ac:dyDescent="0.25"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</row>
    <row r="603" spans="7:48" x14ac:dyDescent="0.25"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</row>
    <row r="604" spans="7:48" x14ac:dyDescent="0.25"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</row>
    <row r="605" spans="7:48" x14ac:dyDescent="0.25"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</row>
    <row r="606" spans="7:48" x14ac:dyDescent="0.25"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</row>
    <row r="607" spans="7:48" x14ac:dyDescent="0.25"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</row>
    <row r="608" spans="7:48" x14ac:dyDescent="0.25"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</row>
    <row r="609" spans="7:48" x14ac:dyDescent="0.25"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</row>
    <row r="610" spans="7:48" x14ac:dyDescent="0.25"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</row>
    <row r="611" spans="7:48" x14ac:dyDescent="0.25"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</row>
    <row r="612" spans="7:48" x14ac:dyDescent="0.25"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</row>
    <row r="613" spans="7:48" x14ac:dyDescent="0.25"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</row>
    <row r="614" spans="7:48" x14ac:dyDescent="0.25"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</row>
    <row r="615" spans="7:48" x14ac:dyDescent="0.25"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</row>
    <row r="616" spans="7:48" x14ac:dyDescent="0.25"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</row>
    <row r="617" spans="7:48" x14ac:dyDescent="0.25"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</row>
    <row r="618" spans="7:48" x14ac:dyDescent="0.25"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</row>
    <row r="619" spans="7:48" x14ac:dyDescent="0.25"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</row>
    <row r="620" spans="7:48" x14ac:dyDescent="0.25"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</row>
    <row r="621" spans="7:48" x14ac:dyDescent="0.25"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</row>
    <row r="622" spans="7:48" x14ac:dyDescent="0.25"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</row>
    <row r="623" spans="7:48" x14ac:dyDescent="0.25"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</row>
    <row r="624" spans="7:48" x14ac:dyDescent="0.25"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</row>
    <row r="625" spans="7:48" x14ac:dyDescent="0.25"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</row>
    <row r="626" spans="7:48" x14ac:dyDescent="0.25"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</row>
    <row r="627" spans="7:48" x14ac:dyDescent="0.25"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</row>
    <row r="628" spans="7:48" x14ac:dyDescent="0.25"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</row>
    <row r="629" spans="7:48" x14ac:dyDescent="0.25"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</row>
    <row r="630" spans="7:48" x14ac:dyDescent="0.25"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</row>
    <row r="631" spans="7:48" x14ac:dyDescent="0.25"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</row>
    <row r="632" spans="7:48" x14ac:dyDescent="0.25"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</row>
    <row r="633" spans="7:48" x14ac:dyDescent="0.25"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</row>
    <row r="634" spans="7:48" x14ac:dyDescent="0.25"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</row>
    <row r="635" spans="7:48" x14ac:dyDescent="0.25"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</row>
    <row r="636" spans="7:48" x14ac:dyDescent="0.25"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</row>
    <row r="637" spans="7:48" x14ac:dyDescent="0.25"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</row>
    <row r="638" spans="7:48" x14ac:dyDescent="0.25"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</row>
    <row r="639" spans="7:48" x14ac:dyDescent="0.25"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</row>
    <row r="640" spans="7:48" x14ac:dyDescent="0.25"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</row>
    <row r="641" spans="7:48" x14ac:dyDescent="0.25"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</row>
    <row r="642" spans="7:48" x14ac:dyDescent="0.25"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</row>
    <row r="643" spans="7:48" x14ac:dyDescent="0.25"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</row>
    <row r="644" spans="7:48" x14ac:dyDescent="0.25"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</row>
    <row r="645" spans="7:48" x14ac:dyDescent="0.25"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</row>
    <row r="646" spans="7:48" x14ac:dyDescent="0.25"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</row>
    <row r="647" spans="7:48" x14ac:dyDescent="0.25"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</row>
    <row r="648" spans="7:48" x14ac:dyDescent="0.25"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</row>
    <row r="649" spans="7:48" x14ac:dyDescent="0.25"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</row>
    <row r="650" spans="7:48" x14ac:dyDescent="0.25"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</row>
    <row r="651" spans="7:48" x14ac:dyDescent="0.25"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</row>
    <row r="652" spans="7:48" x14ac:dyDescent="0.25"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</row>
    <row r="653" spans="7:48" x14ac:dyDescent="0.25"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</row>
    <row r="654" spans="7:48" x14ac:dyDescent="0.25"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</row>
    <row r="655" spans="7:48" x14ac:dyDescent="0.25"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</row>
    <row r="656" spans="7:48" x14ac:dyDescent="0.25"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</row>
    <row r="657" spans="7:48" x14ac:dyDescent="0.25"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</row>
    <row r="658" spans="7:48" x14ac:dyDescent="0.25"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</row>
    <row r="659" spans="7:48" x14ac:dyDescent="0.25"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</row>
    <row r="660" spans="7:48" x14ac:dyDescent="0.25"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</row>
    <row r="661" spans="7:48" x14ac:dyDescent="0.25"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</row>
    <row r="662" spans="7:48" x14ac:dyDescent="0.25"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</row>
    <row r="663" spans="7:48" x14ac:dyDescent="0.25"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</row>
    <row r="664" spans="7:48" x14ac:dyDescent="0.25"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</row>
    <row r="665" spans="7:48" x14ac:dyDescent="0.25"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</row>
    <row r="666" spans="7:48" x14ac:dyDescent="0.25"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</row>
    <row r="667" spans="7:48" x14ac:dyDescent="0.25"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</row>
    <row r="668" spans="7:48" x14ac:dyDescent="0.25"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</row>
    <row r="669" spans="7:48" x14ac:dyDescent="0.25"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</row>
    <row r="670" spans="7:48" x14ac:dyDescent="0.25"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</row>
    <row r="671" spans="7:48" x14ac:dyDescent="0.25"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</row>
    <row r="672" spans="7:48" x14ac:dyDescent="0.25"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</row>
    <row r="673" spans="7:48" x14ac:dyDescent="0.25"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</row>
    <row r="674" spans="7:48" x14ac:dyDescent="0.25"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</row>
    <row r="675" spans="7:48" x14ac:dyDescent="0.25"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</row>
    <row r="676" spans="7:48" x14ac:dyDescent="0.25"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</row>
    <row r="677" spans="7:48" x14ac:dyDescent="0.25"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</row>
    <row r="678" spans="7:48" x14ac:dyDescent="0.25"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</row>
    <row r="679" spans="7:48" x14ac:dyDescent="0.25"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</row>
    <row r="680" spans="7:48" x14ac:dyDescent="0.25"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</row>
    <row r="681" spans="7:48" x14ac:dyDescent="0.25"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</row>
    <row r="682" spans="7:48" x14ac:dyDescent="0.25"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</row>
    <row r="683" spans="7:48" x14ac:dyDescent="0.25"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</row>
    <row r="684" spans="7:48" x14ac:dyDescent="0.25"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</row>
    <row r="685" spans="7:48" x14ac:dyDescent="0.25"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</row>
    <row r="686" spans="7:48" x14ac:dyDescent="0.25"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</row>
    <row r="687" spans="7:48" x14ac:dyDescent="0.25"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</row>
    <row r="688" spans="7:48" x14ac:dyDescent="0.25"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</row>
    <row r="689" spans="7:48" x14ac:dyDescent="0.25"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</row>
    <row r="690" spans="7:48" x14ac:dyDescent="0.25"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</row>
    <row r="691" spans="7:48" x14ac:dyDescent="0.25"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</row>
    <row r="692" spans="7:48" x14ac:dyDescent="0.25"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</row>
    <row r="693" spans="7:48" x14ac:dyDescent="0.25"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</row>
    <row r="694" spans="7:48" x14ac:dyDescent="0.25"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</row>
    <row r="695" spans="7:48" x14ac:dyDescent="0.25"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</row>
    <row r="696" spans="7:48" x14ac:dyDescent="0.25"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</row>
    <row r="697" spans="7:48" x14ac:dyDescent="0.25"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</row>
    <row r="698" spans="7:48" x14ac:dyDescent="0.25"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</row>
    <row r="699" spans="7:48" x14ac:dyDescent="0.25"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</row>
    <row r="700" spans="7:48" x14ac:dyDescent="0.25"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</row>
    <row r="701" spans="7:48" x14ac:dyDescent="0.25"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</row>
    <row r="702" spans="7:48" x14ac:dyDescent="0.25"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</row>
    <row r="703" spans="7:48" x14ac:dyDescent="0.25"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</row>
    <row r="704" spans="7:48" x14ac:dyDescent="0.25"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</row>
    <row r="705" spans="7:48" x14ac:dyDescent="0.25"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</row>
    <row r="706" spans="7:48" x14ac:dyDescent="0.25"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</row>
    <row r="707" spans="7:48" x14ac:dyDescent="0.25"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</row>
    <row r="708" spans="7:48" x14ac:dyDescent="0.25"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</row>
    <row r="709" spans="7:48" x14ac:dyDescent="0.25"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</row>
    <row r="710" spans="7:48" x14ac:dyDescent="0.25"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</row>
    <row r="711" spans="7:48" x14ac:dyDescent="0.25"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</row>
    <row r="712" spans="7:48" x14ac:dyDescent="0.25"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</row>
    <row r="713" spans="7:48" x14ac:dyDescent="0.25"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</row>
    <row r="714" spans="7:48" x14ac:dyDescent="0.25"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</row>
    <row r="715" spans="7:48" x14ac:dyDescent="0.25"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</row>
    <row r="716" spans="7:48" x14ac:dyDescent="0.25"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</row>
    <row r="717" spans="7:48" x14ac:dyDescent="0.25"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</row>
    <row r="718" spans="7:48" x14ac:dyDescent="0.25"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</row>
    <row r="719" spans="7:48" x14ac:dyDescent="0.25"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</row>
    <row r="720" spans="7:48" x14ac:dyDescent="0.25"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</row>
    <row r="721" spans="7:48" x14ac:dyDescent="0.25"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</row>
    <row r="722" spans="7:48" x14ac:dyDescent="0.25"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</row>
    <row r="723" spans="7:48" x14ac:dyDescent="0.25"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</row>
    <row r="724" spans="7:48" x14ac:dyDescent="0.25"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</row>
    <row r="725" spans="7:48" x14ac:dyDescent="0.25"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</row>
    <row r="726" spans="7:48" x14ac:dyDescent="0.25"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</row>
    <row r="727" spans="7:48" x14ac:dyDescent="0.25"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</row>
    <row r="728" spans="7:48" x14ac:dyDescent="0.25"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</row>
    <row r="729" spans="7:48" x14ac:dyDescent="0.25"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</row>
    <row r="730" spans="7:48" x14ac:dyDescent="0.25"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</row>
    <row r="731" spans="7:48" x14ac:dyDescent="0.25"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</row>
    <row r="732" spans="7:48" x14ac:dyDescent="0.25"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</row>
    <row r="733" spans="7:48" x14ac:dyDescent="0.25"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</row>
    <row r="734" spans="7:48" x14ac:dyDescent="0.25"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</row>
    <row r="735" spans="7:48" x14ac:dyDescent="0.25"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</row>
    <row r="736" spans="7:48" x14ac:dyDescent="0.25"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</row>
    <row r="737" spans="7:48" x14ac:dyDescent="0.25"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</row>
    <row r="738" spans="7:48" x14ac:dyDescent="0.25"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</row>
    <row r="739" spans="7:48" x14ac:dyDescent="0.25"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</row>
    <row r="740" spans="7:48" x14ac:dyDescent="0.25"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</row>
    <row r="741" spans="7:48" x14ac:dyDescent="0.25"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</row>
    <row r="742" spans="7:48" x14ac:dyDescent="0.25"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</row>
    <row r="743" spans="7:48" x14ac:dyDescent="0.25"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</row>
    <row r="744" spans="7:48" x14ac:dyDescent="0.25"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</row>
    <row r="745" spans="7:48" x14ac:dyDescent="0.25"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</row>
    <row r="746" spans="7:48" x14ac:dyDescent="0.25"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</row>
    <row r="747" spans="7:48" x14ac:dyDescent="0.25"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</row>
    <row r="748" spans="7:48" x14ac:dyDescent="0.25"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</row>
    <row r="749" spans="7:48" x14ac:dyDescent="0.25"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</row>
    <row r="750" spans="7:48" x14ac:dyDescent="0.25"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</row>
    <row r="751" spans="7:48" x14ac:dyDescent="0.25"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</row>
    <row r="752" spans="7:48" x14ac:dyDescent="0.25"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</row>
    <row r="753" spans="7:48" x14ac:dyDescent="0.25"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</row>
  </sheetData>
  <mergeCells count="12">
    <mergeCell ref="A40:B40"/>
    <mergeCell ref="A43:B43"/>
    <mergeCell ref="A26:B26"/>
    <mergeCell ref="A28:B28"/>
    <mergeCell ref="A32:B32"/>
    <mergeCell ref="A34:B34"/>
    <mergeCell ref="A20:B20"/>
    <mergeCell ref="A1:F1"/>
    <mergeCell ref="A2:F2"/>
    <mergeCell ref="A4:F4"/>
    <mergeCell ref="A6:B6"/>
    <mergeCell ref="A18:B18"/>
  </mergeCells>
  <printOptions horizontalCentered="1"/>
  <pageMargins left="0.55118110236220474" right="0.19685039370078741" top="0.27559055118110237" bottom="0.62992125984251968" header="0.59055118110236227" footer="0.43307086614173229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X266"/>
  <sheetViews>
    <sheetView topLeftCell="G1" zoomScale="90" workbookViewId="0">
      <pane ySplit="4" topLeftCell="A5" activePane="bottomLeft" state="frozenSplit"/>
      <selection pane="bottomLeft" activeCell="S20" sqref="S20"/>
    </sheetView>
  </sheetViews>
  <sheetFormatPr defaultRowHeight="15.75" x14ac:dyDescent="0.25"/>
  <cols>
    <col min="1" max="4" width="3" style="66" customWidth="1"/>
    <col min="5" max="5" width="18.625" style="63" customWidth="1"/>
    <col min="6" max="6" width="12.25" style="63" customWidth="1"/>
    <col min="7" max="7" width="15.375" style="63" customWidth="1"/>
    <col min="8" max="8" width="9.75" style="80" customWidth="1"/>
    <col min="9" max="9" width="10.5" style="80" customWidth="1"/>
    <col min="10" max="10" width="8.375" style="80" customWidth="1"/>
    <col min="11" max="11" width="10.5" style="80" customWidth="1"/>
    <col min="12" max="12" width="7.875" style="80" customWidth="1"/>
    <col min="13" max="13" width="9.125" style="80" customWidth="1"/>
    <col min="14" max="14" width="9.625" style="80" customWidth="1"/>
    <col min="15" max="15" width="7.375" style="80" customWidth="1"/>
    <col min="16" max="16" width="9.125" style="80" customWidth="1"/>
    <col min="17" max="17" width="10" style="80" customWidth="1"/>
    <col min="18" max="18" width="12.75" style="80" customWidth="1"/>
    <col min="19" max="19" width="10" style="80" customWidth="1"/>
    <col min="20" max="20" width="11" style="62" customWidth="1"/>
    <col min="21" max="57" width="8.5" style="63" customWidth="1"/>
    <col min="58" max="16384" width="9" style="63"/>
  </cols>
  <sheetData>
    <row r="1" spans="1:21" ht="23.1" customHeight="1" x14ac:dyDescent="0.25">
      <c r="A1" s="176" t="s">
        <v>198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</row>
    <row r="2" spans="1:21" ht="23.1" customHeight="1" x14ac:dyDescent="0.25">
      <c r="A2" s="179" t="s">
        <v>275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</row>
    <row r="3" spans="1:21" ht="12.95" customHeight="1" x14ac:dyDescent="0.2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21" ht="23.1" customHeight="1" x14ac:dyDescent="0.25">
      <c r="A4" s="184" t="s">
        <v>288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6"/>
    </row>
    <row r="5" spans="1:21" ht="12.95" customHeight="1" x14ac:dyDescent="0.25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21" ht="24" customHeight="1" x14ac:dyDescent="0.25">
      <c r="A6" s="199" t="s">
        <v>1</v>
      </c>
      <c r="B6" s="199" t="s">
        <v>244</v>
      </c>
      <c r="C6" s="199" t="s">
        <v>245</v>
      </c>
      <c r="D6" s="199" t="s">
        <v>246</v>
      </c>
      <c r="E6" s="200" t="s">
        <v>247</v>
      </c>
      <c r="F6" s="201"/>
      <c r="G6" s="193" t="s">
        <v>248</v>
      </c>
      <c r="H6" s="195" t="s">
        <v>249</v>
      </c>
      <c r="I6" s="195"/>
      <c r="J6" s="195" t="s">
        <v>289</v>
      </c>
      <c r="K6" s="195"/>
      <c r="L6" s="195" t="s">
        <v>250</v>
      </c>
      <c r="M6" s="195"/>
      <c r="N6" s="64" t="s">
        <v>251</v>
      </c>
      <c r="O6" s="195" t="s">
        <v>290</v>
      </c>
      <c r="P6" s="195"/>
      <c r="Q6" s="189" t="s">
        <v>252</v>
      </c>
      <c r="R6" s="189" t="s">
        <v>253</v>
      </c>
      <c r="S6" s="189" t="s">
        <v>291</v>
      </c>
    </row>
    <row r="7" spans="1:21" s="66" customFormat="1" ht="24" customHeight="1" x14ac:dyDescent="0.25">
      <c r="A7" s="199"/>
      <c r="B7" s="199"/>
      <c r="C7" s="199"/>
      <c r="D7" s="199"/>
      <c r="E7" s="202"/>
      <c r="F7" s="203"/>
      <c r="G7" s="194"/>
      <c r="H7" s="64" t="s">
        <v>254</v>
      </c>
      <c r="I7" s="64" t="s">
        <v>255</v>
      </c>
      <c r="J7" s="64" t="s">
        <v>254</v>
      </c>
      <c r="K7" s="64" t="s">
        <v>255</v>
      </c>
      <c r="L7" s="64" t="s">
        <v>254</v>
      </c>
      <c r="M7" s="64" t="s">
        <v>255</v>
      </c>
      <c r="N7" s="64" t="s">
        <v>255</v>
      </c>
      <c r="O7" s="64" t="s">
        <v>256</v>
      </c>
      <c r="P7" s="64" t="s">
        <v>255</v>
      </c>
      <c r="Q7" s="190"/>
      <c r="R7" s="190"/>
      <c r="S7" s="190"/>
      <c r="T7" s="65"/>
    </row>
    <row r="8" spans="1:21" ht="24" customHeight="1" x14ac:dyDescent="0.25">
      <c r="A8" s="67">
        <v>1</v>
      </c>
      <c r="B8" s="67" t="s">
        <v>18</v>
      </c>
      <c r="C8" s="67">
        <v>1</v>
      </c>
      <c r="D8" s="67">
        <v>1</v>
      </c>
      <c r="E8" s="68" t="s">
        <v>292</v>
      </c>
      <c r="F8" s="68" t="s">
        <v>313</v>
      </c>
      <c r="G8" s="68" t="s">
        <v>293</v>
      </c>
      <c r="H8" s="69">
        <v>80</v>
      </c>
      <c r="I8" s="70">
        <f t="shared" ref="I8:I17" si="0">ROUND($I$19/1000*H8,2)</f>
        <v>1019.58</v>
      </c>
      <c r="J8" s="69">
        <v>100</v>
      </c>
      <c r="K8" s="70">
        <f t="shared" ref="K8:K17" si="1">ROUND($K$19/1000*J8,2)</f>
        <v>1934</v>
      </c>
      <c r="L8" s="69">
        <v>60</v>
      </c>
      <c r="M8" s="70">
        <f t="shared" ref="M8:M17" si="2">ROUND($M$19/1000*L8,2)</f>
        <v>279.33</v>
      </c>
      <c r="N8" s="70">
        <f>'4.ACQUA'!O8</f>
        <v>174</v>
      </c>
      <c r="O8" s="71">
        <v>0</v>
      </c>
      <c r="P8" s="70">
        <f>$P$19*O8</f>
        <v>0</v>
      </c>
      <c r="Q8" s="72">
        <f>I8+K8+M8+N8</f>
        <v>3406.91</v>
      </c>
      <c r="R8" s="73">
        <f>ROUND('1.CONSUNTIVO'!$D$18*'2.RIPARTO'!H8/1000+'1.CONSUNTIVO'!$D$26*'2.RIPARTO'!J8/1000+'1.CONSUNTIVO'!$D$32*'2.RIPARTO'!L8/1000,0)+'1.CONSUNTIVO'!$D$40/10</f>
        <v>3632</v>
      </c>
      <c r="S8" s="72">
        <f>ROUND(Q8-R8,0)</f>
        <v>-225</v>
      </c>
      <c r="T8" s="191"/>
      <c r="U8" s="192"/>
    </row>
    <row r="9" spans="1:21" ht="24" customHeight="1" x14ac:dyDescent="0.25">
      <c r="A9" s="67">
        <v>2</v>
      </c>
      <c r="B9" s="67" t="s">
        <v>18</v>
      </c>
      <c r="C9" s="67">
        <v>1</v>
      </c>
      <c r="D9" s="67">
        <v>2</v>
      </c>
      <c r="E9" s="68" t="s">
        <v>296</v>
      </c>
      <c r="F9" s="68" t="s">
        <v>312</v>
      </c>
      <c r="G9" s="68" t="s">
        <v>293</v>
      </c>
      <c r="H9" s="69">
        <v>80</v>
      </c>
      <c r="I9" s="70">
        <f t="shared" si="0"/>
        <v>1019.58</v>
      </c>
      <c r="J9" s="69">
        <v>100</v>
      </c>
      <c r="K9" s="70">
        <f t="shared" si="1"/>
        <v>1934</v>
      </c>
      <c r="L9" s="69">
        <v>60</v>
      </c>
      <c r="M9" s="70">
        <f t="shared" si="2"/>
        <v>279.33</v>
      </c>
      <c r="N9" s="70">
        <f>'4.ACQUA'!O9</f>
        <v>114</v>
      </c>
      <c r="O9" s="71">
        <v>0</v>
      </c>
      <c r="P9" s="70">
        <f t="shared" ref="P9:P17" si="3">$P$19*O9</f>
        <v>0</v>
      </c>
      <c r="Q9" s="72">
        <f t="shared" ref="Q9:Q17" si="4">I9+K9+M9+N9</f>
        <v>3346.91</v>
      </c>
      <c r="R9" s="73">
        <f>ROUND('1.CONSUNTIVO'!$D$18*'2.RIPARTO'!H9/1000+'1.CONSUNTIVO'!$D$26*'2.RIPARTO'!J9/1000+'1.CONSUNTIVO'!$D$32*'2.RIPARTO'!L9/1000,0)+'1.CONSUNTIVO'!$D$40/10</f>
        <v>3632</v>
      </c>
      <c r="S9" s="72">
        <f t="shared" ref="S9:S17" si="5">ROUND(Q9-R9,0)</f>
        <v>-285</v>
      </c>
    </row>
    <row r="10" spans="1:21" ht="24" customHeight="1" x14ac:dyDescent="0.25">
      <c r="A10" s="67">
        <v>3</v>
      </c>
      <c r="B10" s="67" t="s">
        <v>18</v>
      </c>
      <c r="C10" s="67">
        <v>2</v>
      </c>
      <c r="D10" s="67">
        <v>3</v>
      </c>
      <c r="E10" s="68" t="s">
        <v>297</v>
      </c>
      <c r="F10" s="68" t="s">
        <v>311</v>
      </c>
      <c r="G10" s="68" t="s">
        <v>294</v>
      </c>
      <c r="H10" s="69">
        <v>90</v>
      </c>
      <c r="I10" s="70">
        <f t="shared" si="0"/>
        <v>1147.02</v>
      </c>
      <c r="J10" s="69">
        <v>100</v>
      </c>
      <c r="K10" s="70">
        <f t="shared" si="1"/>
        <v>1934</v>
      </c>
      <c r="L10" s="69">
        <v>80</v>
      </c>
      <c r="M10" s="70">
        <f t="shared" si="2"/>
        <v>372.44</v>
      </c>
      <c r="N10" s="70">
        <f>'4.ACQUA'!O10</f>
        <v>423</v>
      </c>
      <c r="O10" s="71">
        <v>0</v>
      </c>
      <c r="P10" s="70">
        <f t="shared" si="3"/>
        <v>0</v>
      </c>
      <c r="Q10" s="72">
        <f t="shared" si="4"/>
        <v>3876.46</v>
      </c>
      <c r="R10" s="73">
        <f>ROUND('1.CONSUNTIVO'!$D$18*'2.RIPARTO'!H10/1000+'1.CONSUNTIVO'!$D$26*'2.RIPARTO'!J10/1000+'1.CONSUNTIVO'!$D$32*'2.RIPARTO'!L10/1000,0)+'1.CONSUNTIVO'!$D$40/10</f>
        <v>3796</v>
      </c>
      <c r="S10" s="72">
        <f t="shared" si="5"/>
        <v>80</v>
      </c>
    </row>
    <row r="11" spans="1:21" ht="24" customHeight="1" x14ac:dyDescent="0.25">
      <c r="A11" s="67">
        <v>4</v>
      </c>
      <c r="B11" s="67" t="s">
        <v>18</v>
      </c>
      <c r="C11" s="67">
        <v>2</v>
      </c>
      <c r="D11" s="67">
        <v>4</v>
      </c>
      <c r="E11" s="68" t="s">
        <v>298</v>
      </c>
      <c r="F11" s="68" t="s">
        <v>310</v>
      </c>
      <c r="G11" s="68" t="s">
        <v>293</v>
      </c>
      <c r="H11" s="69">
        <v>90</v>
      </c>
      <c r="I11" s="70">
        <f t="shared" si="0"/>
        <v>1147.02</v>
      </c>
      <c r="J11" s="69">
        <v>100</v>
      </c>
      <c r="K11" s="70">
        <f t="shared" si="1"/>
        <v>1934</v>
      </c>
      <c r="L11" s="69">
        <v>80</v>
      </c>
      <c r="M11" s="70">
        <f t="shared" si="2"/>
        <v>372.44</v>
      </c>
      <c r="N11" s="70">
        <f>'4.ACQUA'!O11</f>
        <v>432</v>
      </c>
      <c r="O11" s="71">
        <v>0</v>
      </c>
      <c r="P11" s="70">
        <f t="shared" si="3"/>
        <v>0</v>
      </c>
      <c r="Q11" s="72">
        <f t="shared" si="4"/>
        <v>3885.46</v>
      </c>
      <c r="R11" s="73">
        <f>ROUND('1.CONSUNTIVO'!$D$18*'2.RIPARTO'!H11/1000+'1.CONSUNTIVO'!$D$26*'2.RIPARTO'!J11/1000+'1.CONSUNTIVO'!$D$32*'2.RIPARTO'!L11/1000,0)+'1.CONSUNTIVO'!$D$40/10</f>
        <v>3796</v>
      </c>
      <c r="S11" s="72">
        <f t="shared" si="5"/>
        <v>89</v>
      </c>
    </row>
    <row r="12" spans="1:21" ht="24" customHeight="1" x14ac:dyDescent="0.25">
      <c r="A12" s="67">
        <v>5</v>
      </c>
      <c r="B12" s="67" t="s">
        <v>18</v>
      </c>
      <c r="C12" s="67">
        <v>3</v>
      </c>
      <c r="D12" s="67">
        <v>5</v>
      </c>
      <c r="E12" s="68" t="s">
        <v>299</v>
      </c>
      <c r="F12" s="68" t="s">
        <v>309</v>
      </c>
      <c r="G12" s="68" t="s">
        <v>293</v>
      </c>
      <c r="H12" s="69">
        <v>100</v>
      </c>
      <c r="I12" s="70">
        <f t="shared" si="0"/>
        <v>1274.47</v>
      </c>
      <c r="J12" s="69">
        <v>100</v>
      </c>
      <c r="K12" s="70">
        <f t="shared" si="1"/>
        <v>1934</v>
      </c>
      <c r="L12" s="69">
        <v>100</v>
      </c>
      <c r="M12" s="70">
        <f t="shared" si="2"/>
        <v>465.55</v>
      </c>
      <c r="N12" s="70">
        <f>'4.ACQUA'!O12</f>
        <v>187</v>
      </c>
      <c r="O12" s="71">
        <v>0</v>
      </c>
      <c r="P12" s="70">
        <f t="shared" si="3"/>
        <v>0</v>
      </c>
      <c r="Q12" s="72">
        <f t="shared" si="4"/>
        <v>3861.0200000000004</v>
      </c>
      <c r="R12" s="73">
        <f>ROUND('1.CONSUNTIVO'!$D$18*'2.RIPARTO'!H12/1000+'1.CONSUNTIVO'!$D$26*'2.RIPARTO'!J12/1000+'1.CONSUNTIVO'!$D$32*'2.RIPARTO'!L12/1000,0)+'1.CONSUNTIVO'!$D$40/10</f>
        <v>3960</v>
      </c>
      <c r="S12" s="72">
        <f t="shared" si="5"/>
        <v>-99</v>
      </c>
    </row>
    <row r="13" spans="1:21" ht="24" customHeight="1" x14ac:dyDescent="0.25">
      <c r="A13" s="67">
        <v>6</v>
      </c>
      <c r="B13" s="67" t="s">
        <v>18</v>
      </c>
      <c r="C13" s="67">
        <v>3</v>
      </c>
      <c r="D13" s="67">
        <v>6</v>
      </c>
      <c r="E13" s="68" t="s">
        <v>302</v>
      </c>
      <c r="F13" s="68" t="s">
        <v>308</v>
      </c>
      <c r="G13" s="68" t="s">
        <v>293</v>
      </c>
      <c r="H13" s="69">
        <v>100</v>
      </c>
      <c r="I13" s="70">
        <f t="shared" si="0"/>
        <v>1274.47</v>
      </c>
      <c r="J13" s="69">
        <v>100</v>
      </c>
      <c r="K13" s="70">
        <f t="shared" si="1"/>
        <v>1934</v>
      </c>
      <c r="L13" s="69">
        <v>100</v>
      </c>
      <c r="M13" s="70">
        <f t="shared" si="2"/>
        <v>465.55</v>
      </c>
      <c r="N13" s="70">
        <f>'4.ACQUA'!O13</f>
        <v>399</v>
      </c>
      <c r="O13" s="71">
        <v>0</v>
      </c>
      <c r="P13" s="70">
        <f t="shared" si="3"/>
        <v>0</v>
      </c>
      <c r="Q13" s="72">
        <f t="shared" si="4"/>
        <v>4073.0200000000004</v>
      </c>
      <c r="R13" s="73">
        <f>ROUND('1.CONSUNTIVO'!$D$18*'2.RIPARTO'!H13/1000+'1.CONSUNTIVO'!$D$26*'2.RIPARTO'!J13/1000+'1.CONSUNTIVO'!$D$32*'2.RIPARTO'!L13/1000,0)+'1.CONSUNTIVO'!$D$40/10</f>
        <v>3960</v>
      </c>
      <c r="S13" s="72">
        <f t="shared" si="5"/>
        <v>113</v>
      </c>
    </row>
    <row r="14" spans="1:21" ht="24" customHeight="1" x14ac:dyDescent="0.25">
      <c r="A14" s="67">
        <v>7</v>
      </c>
      <c r="B14" s="67" t="s">
        <v>18</v>
      </c>
      <c r="C14" s="67">
        <v>4</v>
      </c>
      <c r="D14" s="67">
        <v>7</v>
      </c>
      <c r="E14" s="68" t="s">
        <v>315</v>
      </c>
      <c r="F14" s="68" t="s">
        <v>307</v>
      </c>
      <c r="G14" s="68" t="s">
        <v>293</v>
      </c>
      <c r="H14" s="69">
        <v>110</v>
      </c>
      <c r="I14" s="70">
        <f t="shared" si="0"/>
        <v>1401.92</v>
      </c>
      <c r="J14" s="69">
        <v>100</v>
      </c>
      <c r="K14" s="70">
        <f t="shared" si="1"/>
        <v>1934</v>
      </c>
      <c r="L14" s="69">
        <v>120</v>
      </c>
      <c r="M14" s="70">
        <f t="shared" si="2"/>
        <v>558.66</v>
      </c>
      <c r="N14" s="70">
        <f>'4.ACQUA'!O14</f>
        <v>230</v>
      </c>
      <c r="O14" s="71">
        <v>0</v>
      </c>
      <c r="P14" s="70">
        <f t="shared" si="3"/>
        <v>0</v>
      </c>
      <c r="Q14" s="72">
        <f t="shared" si="4"/>
        <v>4124.58</v>
      </c>
      <c r="R14" s="73">
        <f>ROUND('1.CONSUNTIVO'!$D$18*'2.RIPARTO'!H14/1000+'1.CONSUNTIVO'!$D$26*'2.RIPARTO'!J14/1000+'1.CONSUNTIVO'!$D$32*'2.RIPARTO'!L14/1000,0)+'1.CONSUNTIVO'!$D$40/10</f>
        <v>4124</v>
      </c>
      <c r="S14" s="72">
        <f t="shared" si="5"/>
        <v>1</v>
      </c>
    </row>
    <row r="15" spans="1:21" ht="24" customHeight="1" x14ac:dyDescent="0.25">
      <c r="A15" s="67">
        <v>8</v>
      </c>
      <c r="B15" s="67" t="s">
        <v>18</v>
      </c>
      <c r="C15" s="67">
        <v>4</v>
      </c>
      <c r="D15" s="67">
        <v>8</v>
      </c>
      <c r="E15" s="68" t="s">
        <v>301</v>
      </c>
      <c r="F15" s="68" t="s">
        <v>304</v>
      </c>
      <c r="G15" s="68" t="s">
        <v>295</v>
      </c>
      <c r="H15" s="69">
        <v>110</v>
      </c>
      <c r="I15" s="70">
        <f t="shared" si="0"/>
        <v>1401.92</v>
      </c>
      <c r="J15" s="69">
        <v>100</v>
      </c>
      <c r="K15" s="70">
        <f t="shared" si="1"/>
        <v>1934</v>
      </c>
      <c r="L15" s="69">
        <v>120</v>
      </c>
      <c r="M15" s="70">
        <f t="shared" si="2"/>
        <v>558.66</v>
      </c>
      <c r="N15" s="70">
        <f>'4.ACQUA'!O15</f>
        <v>581</v>
      </c>
      <c r="O15" s="71">
        <v>0</v>
      </c>
      <c r="P15" s="70">
        <f t="shared" si="3"/>
        <v>0</v>
      </c>
      <c r="Q15" s="72">
        <f t="shared" si="4"/>
        <v>4475.58</v>
      </c>
      <c r="R15" s="73">
        <f>ROUND('1.CONSUNTIVO'!$D$18*'2.RIPARTO'!H15/1000+'1.CONSUNTIVO'!$D$26*'2.RIPARTO'!J15/1000+'1.CONSUNTIVO'!$D$32*'2.RIPARTO'!L15/1000,0)+'1.CONSUNTIVO'!$D$40/10</f>
        <v>4124</v>
      </c>
      <c r="S15" s="72">
        <f t="shared" si="5"/>
        <v>352</v>
      </c>
    </row>
    <row r="16" spans="1:21" ht="24" customHeight="1" x14ac:dyDescent="0.25">
      <c r="A16" s="67">
        <v>9</v>
      </c>
      <c r="B16" s="67" t="s">
        <v>18</v>
      </c>
      <c r="C16" s="67">
        <v>5</v>
      </c>
      <c r="D16" s="67">
        <v>9</v>
      </c>
      <c r="E16" s="68" t="s">
        <v>303</v>
      </c>
      <c r="F16" s="68" t="s">
        <v>305</v>
      </c>
      <c r="G16" s="68" t="s">
        <v>293</v>
      </c>
      <c r="H16" s="69">
        <v>120</v>
      </c>
      <c r="I16" s="70">
        <f t="shared" si="0"/>
        <v>1529.36</v>
      </c>
      <c r="J16" s="69">
        <v>100</v>
      </c>
      <c r="K16" s="70">
        <f t="shared" si="1"/>
        <v>1934</v>
      </c>
      <c r="L16" s="69">
        <v>140</v>
      </c>
      <c r="M16" s="70">
        <f t="shared" si="2"/>
        <v>651.77</v>
      </c>
      <c r="N16" s="70">
        <f>'4.ACQUA'!O16</f>
        <v>198</v>
      </c>
      <c r="O16" s="71">
        <v>0</v>
      </c>
      <c r="P16" s="70">
        <f t="shared" si="3"/>
        <v>0</v>
      </c>
      <c r="Q16" s="72">
        <f t="shared" si="4"/>
        <v>4313.1299999999992</v>
      </c>
      <c r="R16" s="73">
        <f>ROUND('1.CONSUNTIVO'!$D$18*'2.RIPARTO'!H16/1000+'1.CONSUNTIVO'!$D$26*'2.RIPARTO'!J16/1000+'1.CONSUNTIVO'!$D$32*'2.RIPARTO'!L16/1000,0)+'1.CONSUNTIVO'!$D$40/10</f>
        <v>4288</v>
      </c>
      <c r="S16" s="72">
        <f t="shared" si="5"/>
        <v>25</v>
      </c>
    </row>
    <row r="17" spans="1:24" ht="24" customHeight="1" x14ac:dyDescent="0.25">
      <c r="A17" s="67">
        <v>10</v>
      </c>
      <c r="B17" s="67" t="s">
        <v>18</v>
      </c>
      <c r="C17" s="67">
        <v>5</v>
      </c>
      <c r="D17" s="67">
        <v>10</v>
      </c>
      <c r="E17" s="68" t="s">
        <v>300</v>
      </c>
      <c r="F17" s="68" t="s">
        <v>306</v>
      </c>
      <c r="G17" s="68" t="s">
        <v>293</v>
      </c>
      <c r="H17" s="69">
        <v>120</v>
      </c>
      <c r="I17" s="70">
        <f t="shared" si="0"/>
        <v>1529.36</v>
      </c>
      <c r="J17" s="69">
        <v>100</v>
      </c>
      <c r="K17" s="70">
        <f t="shared" si="1"/>
        <v>1934</v>
      </c>
      <c r="L17" s="69">
        <v>140</v>
      </c>
      <c r="M17" s="70">
        <f t="shared" si="2"/>
        <v>651.77</v>
      </c>
      <c r="N17" s="70">
        <f>'4.ACQUA'!O17</f>
        <v>437</v>
      </c>
      <c r="O17" s="71">
        <v>0</v>
      </c>
      <c r="P17" s="70">
        <f t="shared" si="3"/>
        <v>0</v>
      </c>
      <c r="Q17" s="72">
        <f t="shared" si="4"/>
        <v>4552.1299999999992</v>
      </c>
      <c r="R17" s="73">
        <f>ROUND('1.CONSUNTIVO'!$D$18*'2.RIPARTO'!H17/1000+'1.CONSUNTIVO'!$D$26*'2.RIPARTO'!J17/1000+'1.CONSUNTIVO'!$D$32*'2.RIPARTO'!L17/1000,0)+'1.CONSUNTIVO'!$D$40/10</f>
        <v>4288</v>
      </c>
      <c r="S17" s="72">
        <f t="shared" si="5"/>
        <v>264</v>
      </c>
    </row>
    <row r="18" spans="1:24" ht="24" customHeight="1" x14ac:dyDescent="0.25">
      <c r="A18" s="196" t="s">
        <v>257</v>
      </c>
      <c r="B18" s="197"/>
      <c r="C18" s="197"/>
      <c r="D18" s="197"/>
      <c r="E18" s="197"/>
      <c r="F18" s="197"/>
      <c r="G18" s="198"/>
      <c r="H18" s="74">
        <f t="shared" ref="H18:S18" si="6">SUM(H8:H17)</f>
        <v>1000</v>
      </c>
      <c r="I18" s="75">
        <f t="shared" si="6"/>
        <v>12744.700000000003</v>
      </c>
      <c r="J18" s="74">
        <f t="shared" si="6"/>
        <v>1000</v>
      </c>
      <c r="K18" s="75">
        <f t="shared" si="6"/>
        <v>19340</v>
      </c>
      <c r="L18" s="74">
        <f t="shared" si="6"/>
        <v>1000</v>
      </c>
      <c r="M18" s="75">
        <f t="shared" si="6"/>
        <v>4655.5</v>
      </c>
      <c r="N18" s="75">
        <f t="shared" si="6"/>
        <v>3175</v>
      </c>
      <c r="O18" s="75">
        <f t="shared" si="6"/>
        <v>0</v>
      </c>
      <c r="P18" s="75">
        <f t="shared" si="6"/>
        <v>0</v>
      </c>
      <c r="Q18" s="75">
        <f t="shared" si="6"/>
        <v>39915.199999999997</v>
      </c>
      <c r="R18" s="75">
        <f t="shared" si="6"/>
        <v>39600</v>
      </c>
      <c r="S18" s="75">
        <f t="shared" si="6"/>
        <v>315</v>
      </c>
      <c r="U18" s="76"/>
      <c r="V18" s="76"/>
      <c r="W18" s="76"/>
      <c r="X18" s="76"/>
    </row>
    <row r="19" spans="1:24" ht="24" customHeight="1" x14ac:dyDescent="0.25">
      <c r="A19" s="196" t="s">
        <v>258</v>
      </c>
      <c r="B19" s="197"/>
      <c r="C19" s="197"/>
      <c r="D19" s="197"/>
      <c r="E19" s="197"/>
      <c r="F19" s="197"/>
      <c r="G19" s="198"/>
      <c r="H19" s="74">
        <v>1000</v>
      </c>
      <c r="I19" s="77">
        <f>'1.CONSUNTIVO'!C18</f>
        <v>12744.7</v>
      </c>
      <c r="J19" s="74">
        <v>1000</v>
      </c>
      <c r="K19" s="77">
        <f>'1.CONSUNTIVO'!C26</f>
        <v>19340</v>
      </c>
      <c r="L19" s="74">
        <v>1000</v>
      </c>
      <c r="M19" s="77">
        <f>'1.CONSUNTIVO'!C32</f>
        <v>4655.5</v>
      </c>
      <c r="N19" s="77">
        <f>'1.CONSUNTIVO'!C35</f>
        <v>3175</v>
      </c>
      <c r="O19" s="77"/>
      <c r="P19" s="78"/>
      <c r="Q19" s="79">
        <f>I19+K19+M19+N19+P19</f>
        <v>39915.199999999997</v>
      </c>
      <c r="R19" s="78">
        <f>'1.CONSUNTIVO'!D43</f>
        <v>39600</v>
      </c>
      <c r="S19" s="78">
        <f>Q19-R19</f>
        <v>315.19999999999709</v>
      </c>
      <c r="U19" s="76"/>
      <c r="V19" s="76"/>
      <c r="W19" s="76"/>
      <c r="X19" s="76"/>
    </row>
    <row r="20" spans="1:24" ht="24" customHeight="1" x14ac:dyDescent="0.25">
      <c r="A20" s="196" t="s">
        <v>259</v>
      </c>
      <c r="B20" s="197"/>
      <c r="C20" s="197"/>
      <c r="D20" s="197"/>
      <c r="E20" s="197"/>
      <c r="F20" s="197"/>
      <c r="G20" s="198"/>
      <c r="H20" s="77">
        <f>H18-H19</f>
        <v>0</v>
      </c>
      <c r="I20" s="77">
        <f>I18-I19</f>
        <v>0</v>
      </c>
      <c r="J20" s="77">
        <f>J18-J19</f>
        <v>0</v>
      </c>
      <c r="K20" s="77">
        <f>K18-K19</f>
        <v>0</v>
      </c>
      <c r="L20" s="77">
        <f t="shared" ref="L20:S20" si="7">L18-L19</f>
        <v>0</v>
      </c>
      <c r="M20" s="77">
        <f t="shared" si="7"/>
        <v>0</v>
      </c>
      <c r="N20" s="77">
        <f t="shared" si="7"/>
        <v>0</v>
      </c>
      <c r="O20" s="77">
        <f t="shared" ref="O20" si="8">O18-O19</f>
        <v>0</v>
      </c>
      <c r="P20" s="77">
        <f t="shared" si="7"/>
        <v>0</v>
      </c>
      <c r="Q20" s="77">
        <f t="shared" si="7"/>
        <v>0</v>
      </c>
      <c r="R20" s="77">
        <f t="shared" si="7"/>
        <v>0</v>
      </c>
      <c r="S20" s="77">
        <f t="shared" si="7"/>
        <v>-0.19999999999708962</v>
      </c>
      <c r="U20" s="76"/>
      <c r="V20" s="76"/>
      <c r="W20" s="76"/>
      <c r="X20" s="76"/>
    </row>
    <row r="21" spans="1:24" ht="18" customHeight="1" x14ac:dyDescent="0.25"/>
    <row r="22" spans="1:24" ht="18" customHeight="1" x14ac:dyDescent="0.25"/>
    <row r="23" spans="1:24" ht="18" customHeight="1" x14ac:dyDescent="0.25"/>
    <row r="24" spans="1:24" ht="18" customHeight="1" x14ac:dyDescent="0.25"/>
    <row r="25" spans="1:24" ht="18" customHeight="1" x14ac:dyDescent="0.25"/>
    <row r="26" spans="1:24" ht="18" customHeight="1" x14ac:dyDescent="0.25"/>
    <row r="27" spans="1:24" ht="18" customHeight="1" x14ac:dyDescent="0.25"/>
    <row r="28" spans="1:24" s="66" customFormat="1" ht="18" customHeight="1" x14ac:dyDescent="0.25">
      <c r="E28" s="63"/>
      <c r="F28" s="63"/>
      <c r="G28" s="63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62"/>
      <c r="U28" s="63"/>
      <c r="V28" s="63"/>
      <c r="W28" s="63"/>
      <c r="X28" s="63"/>
    </row>
    <row r="29" spans="1:24" s="66" customFormat="1" ht="18" customHeight="1" x14ac:dyDescent="0.25">
      <c r="E29" s="63"/>
      <c r="F29" s="63"/>
      <c r="G29" s="63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62"/>
      <c r="U29" s="63"/>
      <c r="V29" s="63"/>
      <c r="W29" s="63"/>
      <c r="X29" s="63"/>
    </row>
    <row r="30" spans="1:24" s="66" customFormat="1" ht="18" customHeight="1" x14ac:dyDescent="0.25">
      <c r="E30" s="63"/>
      <c r="F30" s="63"/>
      <c r="G30" s="63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62"/>
      <c r="U30" s="63"/>
      <c r="V30" s="63"/>
      <c r="W30" s="63"/>
      <c r="X30" s="63"/>
    </row>
    <row r="31" spans="1:24" s="66" customFormat="1" ht="18" customHeight="1" x14ac:dyDescent="0.25">
      <c r="E31" s="63"/>
      <c r="F31" s="63"/>
      <c r="G31" s="63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62"/>
      <c r="U31" s="63"/>
      <c r="V31" s="63"/>
      <c r="W31" s="63"/>
      <c r="X31" s="63"/>
    </row>
    <row r="32" spans="1:24" s="66" customFormat="1" ht="18" customHeight="1" x14ac:dyDescent="0.25">
      <c r="E32" s="63"/>
      <c r="F32" s="63"/>
      <c r="G32" s="63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62"/>
      <c r="U32" s="63"/>
      <c r="V32" s="63"/>
      <c r="W32" s="63"/>
      <c r="X32" s="63"/>
    </row>
    <row r="33" spans="5:24" s="66" customFormat="1" ht="18" customHeight="1" x14ac:dyDescent="0.25">
      <c r="E33" s="63"/>
      <c r="F33" s="63"/>
      <c r="G33" s="63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62"/>
      <c r="U33" s="63"/>
      <c r="V33" s="63"/>
      <c r="W33" s="63"/>
      <c r="X33" s="63"/>
    </row>
    <row r="34" spans="5:24" s="66" customFormat="1" ht="18" customHeight="1" x14ac:dyDescent="0.25">
      <c r="E34" s="63"/>
      <c r="F34" s="63"/>
      <c r="G34" s="63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62"/>
      <c r="U34" s="63"/>
      <c r="V34" s="63"/>
      <c r="W34" s="63"/>
      <c r="X34" s="63"/>
    </row>
    <row r="35" spans="5:24" s="66" customFormat="1" ht="18" customHeight="1" x14ac:dyDescent="0.25">
      <c r="E35" s="63"/>
      <c r="F35" s="63"/>
      <c r="G35" s="63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62"/>
      <c r="U35" s="63"/>
      <c r="V35" s="63"/>
      <c r="W35" s="63"/>
      <c r="X35" s="63"/>
    </row>
    <row r="36" spans="5:24" s="66" customFormat="1" ht="18" customHeight="1" x14ac:dyDescent="0.25">
      <c r="E36" s="63"/>
      <c r="F36" s="63"/>
      <c r="G36" s="63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62"/>
      <c r="U36" s="63"/>
      <c r="V36" s="63"/>
      <c r="W36" s="63"/>
      <c r="X36" s="63"/>
    </row>
    <row r="37" spans="5:24" s="66" customFormat="1" ht="18" customHeight="1" x14ac:dyDescent="0.25">
      <c r="E37" s="63"/>
      <c r="F37" s="63"/>
      <c r="G37" s="63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62"/>
      <c r="U37" s="63"/>
      <c r="V37" s="63"/>
      <c r="W37" s="63"/>
      <c r="X37" s="63"/>
    </row>
    <row r="38" spans="5:24" s="66" customFormat="1" ht="18" customHeight="1" x14ac:dyDescent="0.25">
      <c r="E38" s="63"/>
      <c r="F38" s="63"/>
      <c r="G38" s="63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62"/>
      <c r="U38" s="63"/>
      <c r="V38" s="63"/>
      <c r="W38" s="63"/>
      <c r="X38" s="63"/>
    </row>
    <row r="39" spans="5:24" s="66" customFormat="1" ht="18" customHeight="1" x14ac:dyDescent="0.25">
      <c r="E39" s="63"/>
      <c r="F39" s="63"/>
      <c r="G39" s="63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2"/>
      <c r="U39" s="63"/>
      <c r="V39" s="63"/>
      <c r="W39" s="63"/>
      <c r="X39" s="63"/>
    </row>
    <row r="40" spans="5:24" s="66" customFormat="1" ht="18" customHeight="1" x14ac:dyDescent="0.25">
      <c r="E40" s="63"/>
      <c r="F40" s="63"/>
      <c r="G40" s="63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62"/>
      <c r="U40" s="63"/>
      <c r="V40" s="63"/>
      <c r="W40" s="63"/>
      <c r="X40" s="63"/>
    </row>
    <row r="41" spans="5:24" s="66" customFormat="1" ht="18" customHeight="1" x14ac:dyDescent="0.25">
      <c r="E41" s="63"/>
      <c r="F41" s="63"/>
      <c r="G41" s="63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62"/>
      <c r="U41" s="63"/>
      <c r="V41" s="63"/>
      <c r="W41" s="63"/>
      <c r="X41" s="63"/>
    </row>
    <row r="42" spans="5:24" s="66" customFormat="1" ht="18" customHeight="1" x14ac:dyDescent="0.25">
      <c r="E42" s="63"/>
      <c r="F42" s="63"/>
      <c r="G42" s="63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62"/>
      <c r="U42" s="63"/>
      <c r="V42" s="63"/>
      <c r="W42" s="63"/>
      <c r="X42" s="63"/>
    </row>
    <row r="43" spans="5:24" s="66" customFormat="1" ht="18" customHeight="1" x14ac:dyDescent="0.25">
      <c r="E43" s="63"/>
      <c r="F43" s="63"/>
      <c r="G43" s="63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62"/>
      <c r="U43" s="63"/>
      <c r="V43" s="63"/>
      <c r="W43" s="63"/>
      <c r="X43" s="63"/>
    </row>
    <row r="44" spans="5:24" s="66" customFormat="1" ht="18" customHeight="1" x14ac:dyDescent="0.25">
      <c r="E44" s="63"/>
      <c r="F44" s="63"/>
      <c r="G44" s="63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62"/>
      <c r="U44" s="63"/>
      <c r="V44" s="63"/>
      <c r="W44" s="63"/>
      <c r="X44" s="63"/>
    </row>
    <row r="45" spans="5:24" s="66" customFormat="1" ht="18" customHeight="1" x14ac:dyDescent="0.25">
      <c r="E45" s="63"/>
      <c r="F45" s="63"/>
      <c r="G45" s="63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62"/>
      <c r="U45" s="63"/>
      <c r="V45" s="63"/>
      <c r="W45" s="63"/>
      <c r="X45" s="63"/>
    </row>
    <row r="46" spans="5:24" s="66" customFormat="1" ht="18" customHeight="1" x14ac:dyDescent="0.25">
      <c r="E46" s="63"/>
      <c r="F46" s="63"/>
      <c r="G46" s="63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62"/>
      <c r="U46" s="63"/>
      <c r="V46" s="63"/>
      <c r="W46" s="63"/>
      <c r="X46" s="63"/>
    </row>
    <row r="47" spans="5:24" s="66" customFormat="1" ht="18" customHeight="1" x14ac:dyDescent="0.25">
      <c r="E47" s="63"/>
      <c r="F47" s="63"/>
      <c r="G47" s="63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62"/>
      <c r="U47" s="63"/>
      <c r="V47" s="63"/>
      <c r="W47" s="63"/>
      <c r="X47" s="63"/>
    </row>
    <row r="48" spans="5:24" s="66" customFormat="1" ht="18" customHeight="1" x14ac:dyDescent="0.25">
      <c r="E48" s="63"/>
      <c r="F48" s="63"/>
      <c r="G48" s="63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62"/>
      <c r="U48" s="63"/>
      <c r="V48" s="63"/>
      <c r="W48" s="63"/>
      <c r="X48" s="63"/>
    </row>
    <row r="49" spans="5:24" s="66" customFormat="1" ht="18" customHeight="1" x14ac:dyDescent="0.25">
      <c r="E49" s="63"/>
      <c r="F49" s="63"/>
      <c r="G49" s="63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62"/>
      <c r="U49" s="63"/>
      <c r="V49" s="63"/>
      <c r="W49" s="63"/>
      <c r="X49" s="63"/>
    </row>
    <row r="50" spans="5:24" s="66" customFormat="1" ht="18" customHeight="1" x14ac:dyDescent="0.25">
      <c r="E50" s="63"/>
      <c r="F50" s="63"/>
      <c r="G50" s="63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62"/>
      <c r="U50" s="63"/>
      <c r="V50" s="63"/>
      <c r="W50" s="63"/>
      <c r="X50" s="63"/>
    </row>
    <row r="51" spans="5:24" s="66" customFormat="1" ht="18" customHeight="1" x14ac:dyDescent="0.25">
      <c r="E51" s="63"/>
      <c r="F51" s="63"/>
      <c r="G51" s="63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62"/>
      <c r="U51" s="63"/>
      <c r="V51" s="63"/>
      <c r="W51" s="63"/>
      <c r="X51" s="63"/>
    </row>
    <row r="52" spans="5:24" s="66" customFormat="1" ht="18" customHeight="1" x14ac:dyDescent="0.25">
      <c r="E52" s="63"/>
      <c r="F52" s="63"/>
      <c r="G52" s="63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62"/>
      <c r="U52" s="63"/>
      <c r="V52" s="63"/>
      <c r="W52" s="63"/>
      <c r="X52" s="63"/>
    </row>
    <row r="53" spans="5:24" s="66" customFormat="1" ht="18" customHeight="1" x14ac:dyDescent="0.25">
      <c r="E53" s="63"/>
      <c r="F53" s="63"/>
      <c r="G53" s="63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62"/>
      <c r="U53" s="63"/>
      <c r="V53" s="63"/>
      <c r="W53" s="63"/>
      <c r="X53" s="63"/>
    </row>
    <row r="54" spans="5:24" s="66" customFormat="1" ht="18" customHeight="1" x14ac:dyDescent="0.25">
      <c r="E54" s="63"/>
      <c r="F54" s="63"/>
      <c r="G54" s="63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62"/>
      <c r="U54" s="63"/>
      <c r="V54" s="63"/>
      <c r="W54" s="63"/>
      <c r="X54" s="63"/>
    </row>
    <row r="55" spans="5:24" s="66" customFormat="1" ht="18" customHeight="1" x14ac:dyDescent="0.25">
      <c r="E55" s="63"/>
      <c r="F55" s="63"/>
      <c r="G55" s="63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62"/>
      <c r="U55" s="63"/>
      <c r="V55" s="63"/>
      <c r="W55" s="63"/>
      <c r="X55" s="63"/>
    </row>
    <row r="56" spans="5:24" s="66" customFormat="1" ht="18" customHeight="1" x14ac:dyDescent="0.25">
      <c r="E56" s="63"/>
      <c r="F56" s="63"/>
      <c r="G56" s="63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62"/>
      <c r="U56" s="63"/>
      <c r="V56" s="63"/>
      <c r="W56" s="63"/>
      <c r="X56" s="63"/>
    </row>
    <row r="57" spans="5:24" s="66" customFormat="1" ht="18" customHeight="1" x14ac:dyDescent="0.25">
      <c r="E57" s="63"/>
      <c r="F57" s="63"/>
      <c r="G57" s="63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62"/>
      <c r="U57" s="63"/>
      <c r="V57" s="63"/>
      <c r="W57" s="63"/>
      <c r="X57" s="63"/>
    </row>
    <row r="58" spans="5:24" s="66" customFormat="1" ht="18" customHeight="1" x14ac:dyDescent="0.25">
      <c r="E58" s="63"/>
      <c r="F58" s="63"/>
      <c r="G58" s="63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62"/>
      <c r="U58" s="63"/>
      <c r="V58" s="63"/>
      <c r="W58" s="63"/>
      <c r="X58" s="63"/>
    </row>
    <row r="59" spans="5:24" s="66" customFormat="1" ht="18" customHeight="1" x14ac:dyDescent="0.25">
      <c r="E59" s="63"/>
      <c r="F59" s="63"/>
      <c r="G59" s="63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62"/>
      <c r="U59" s="63"/>
      <c r="V59" s="63"/>
      <c r="W59" s="63"/>
      <c r="X59" s="63"/>
    </row>
    <row r="60" spans="5:24" s="66" customFormat="1" ht="18" customHeight="1" x14ac:dyDescent="0.25">
      <c r="E60" s="63"/>
      <c r="F60" s="63"/>
      <c r="G60" s="63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62"/>
      <c r="U60" s="63"/>
      <c r="V60" s="63"/>
      <c r="W60" s="63"/>
      <c r="X60" s="63"/>
    </row>
    <row r="61" spans="5:24" s="66" customFormat="1" ht="18" customHeight="1" x14ac:dyDescent="0.25">
      <c r="E61" s="63"/>
      <c r="F61" s="63"/>
      <c r="G61" s="63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62"/>
      <c r="U61" s="63"/>
      <c r="V61" s="63"/>
      <c r="W61" s="63"/>
      <c r="X61" s="63"/>
    </row>
    <row r="62" spans="5:24" s="66" customFormat="1" ht="18" customHeight="1" x14ac:dyDescent="0.25">
      <c r="E62" s="63"/>
      <c r="F62" s="63"/>
      <c r="G62" s="63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62"/>
      <c r="U62" s="63"/>
      <c r="V62" s="63"/>
      <c r="W62" s="63"/>
      <c r="X62" s="63"/>
    </row>
    <row r="63" spans="5:24" s="66" customFormat="1" ht="18" customHeight="1" x14ac:dyDescent="0.25">
      <c r="E63" s="63"/>
      <c r="F63" s="63"/>
      <c r="G63" s="63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62"/>
      <c r="U63" s="63"/>
      <c r="V63" s="63"/>
      <c r="W63" s="63"/>
      <c r="X63" s="63"/>
    </row>
    <row r="64" spans="5:24" s="66" customFormat="1" ht="18" customHeight="1" x14ac:dyDescent="0.25">
      <c r="E64" s="63"/>
      <c r="F64" s="63"/>
      <c r="G64" s="63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62"/>
      <c r="U64" s="63"/>
      <c r="V64" s="63"/>
      <c r="W64" s="63"/>
      <c r="X64" s="63"/>
    </row>
    <row r="65" spans="5:24" s="66" customFormat="1" ht="18" customHeight="1" x14ac:dyDescent="0.25">
      <c r="E65" s="63"/>
      <c r="F65" s="63"/>
      <c r="G65" s="63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62"/>
      <c r="U65" s="63"/>
      <c r="V65" s="63"/>
      <c r="W65" s="63"/>
      <c r="X65" s="63"/>
    </row>
    <row r="66" spans="5:24" s="66" customFormat="1" ht="18" customHeight="1" x14ac:dyDescent="0.25">
      <c r="E66" s="63"/>
      <c r="F66" s="63"/>
      <c r="G66" s="63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62"/>
      <c r="U66" s="63"/>
      <c r="V66" s="63"/>
      <c r="W66" s="63"/>
      <c r="X66" s="63"/>
    </row>
    <row r="67" spans="5:24" s="66" customFormat="1" ht="18" customHeight="1" x14ac:dyDescent="0.25">
      <c r="E67" s="63"/>
      <c r="F67" s="63"/>
      <c r="G67" s="63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62"/>
      <c r="U67" s="63"/>
      <c r="V67" s="63"/>
      <c r="W67" s="63"/>
      <c r="X67" s="63"/>
    </row>
    <row r="68" spans="5:24" s="66" customFormat="1" ht="18" customHeight="1" x14ac:dyDescent="0.25">
      <c r="E68" s="63"/>
      <c r="F68" s="63"/>
      <c r="G68" s="63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62"/>
      <c r="U68" s="63"/>
      <c r="V68" s="63"/>
      <c r="W68" s="63"/>
      <c r="X68" s="63"/>
    </row>
    <row r="69" spans="5:24" s="66" customFormat="1" ht="18" customHeight="1" x14ac:dyDescent="0.25">
      <c r="E69" s="63"/>
      <c r="F69" s="63"/>
      <c r="G69" s="63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62"/>
      <c r="U69" s="63"/>
      <c r="V69" s="63"/>
      <c r="W69" s="63"/>
      <c r="X69" s="63"/>
    </row>
    <row r="70" spans="5:24" s="66" customFormat="1" ht="18" customHeight="1" x14ac:dyDescent="0.25">
      <c r="E70" s="63"/>
      <c r="F70" s="63"/>
      <c r="G70" s="63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62"/>
      <c r="U70" s="63"/>
      <c r="V70" s="63"/>
      <c r="W70" s="63"/>
      <c r="X70" s="63"/>
    </row>
    <row r="71" spans="5:24" s="66" customFormat="1" ht="18" customHeight="1" x14ac:dyDescent="0.25">
      <c r="E71" s="63"/>
      <c r="F71" s="63"/>
      <c r="G71" s="63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62"/>
      <c r="U71" s="63"/>
      <c r="V71" s="63"/>
      <c r="W71" s="63"/>
      <c r="X71" s="63"/>
    </row>
    <row r="72" spans="5:24" s="66" customFormat="1" ht="18" customHeight="1" x14ac:dyDescent="0.25">
      <c r="E72" s="63"/>
      <c r="F72" s="63"/>
      <c r="G72" s="63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62"/>
      <c r="U72" s="63"/>
      <c r="V72" s="63"/>
      <c r="W72" s="63"/>
      <c r="X72" s="63"/>
    </row>
    <row r="73" spans="5:24" s="66" customFormat="1" ht="18" customHeight="1" x14ac:dyDescent="0.25">
      <c r="E73" s="63"/>
      <c r="F73" s="63"/>
      <c r="G73" s="63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62"/>
      <c r="U73" s="63"/>
      <c r="V73" s="63"/>
      <c r="W73" s="63"/>
      <c r="X73" s="63"/>
    </row>
    <row r="74" spans="5:24" s="66" customFormat="1" ht="18" customHeight="1" x14ac:dyDescent="0.25">
      <c r="E74" s="63"/>
      <c r="F74" s="63"/>
      <c r="G74" s="63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62"/>
      <c r="U74" s="63"/>
      <c r="V74" s="63"/>
      <c r="W74" s="63"/>
      <c r="X74" s="63"/>
    </row>
    <row r="75" spans="5:24" s="66" customFormat="1" ht="18" customHeight="1" x14ac:dyDescent="0.25">
      <c r="E75" s="63"/>
      <c r="F75" s="63"/>
      <c r="G75" s="63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62"/>
      <c r="U75" s="63"/>
      <c r="V75" s="63"/>
      <c r="W75" s="63"/>
      <c r="X75" s="63"/>
    </row>
    <row r="76" spans="5:24" s="66" customFormat="1" ht="18" customHeight="1" x14ac:dyDescent="0.25">
      <c r="E76" s="63"/>
      <c r="F76" s="63"/>
      <c r="G76" s="63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62"/>
      <c r="U76" s="63"/>
      <c r="V76" s="63"/>
      <c r="W76" s="63"/>
      <c r="X76" s="63"/>
    </row>
    <row r="77" spans="5:24" s="66" customFormat="1" ht="18" customHeight="1" x14ac:dyDescent="0.25">
      <c r="E77" s="63"/>
      <c r="F77" s="63"/>
      <c r="G77" s="63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62"/>
      <c r="U77" s="63"/>
      <c r="V77" s="63"/>
      <c r="W77" s="63"/>
      <c r="X77" s="63"/>
    </row>
    <row r="78" spans="5:24" s="66" customFormat="1" ht="18" customHeight="1" x14ac:dyDescent="0.25">
      <c r="E78" s="63"/>
      <c r="F78" s="63"/>
      <c r="G78" s="63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62"/>
      <c r="U78" s="63"/>
      <c r="V78" s="63"/>
      <c r="W78" s="63"/>
      <c r="X78" s="63"/>
    </row>
    <row r="79" spans="5:24" s="66" customFormat="1" ht="18" customHeight="1" x14ac:dyDescent="0.25">
      <c r="E79" s="63"/>
      <c r="F79" s="63"/>
      <c r="G79" s="63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62"/>
      <c r="U79" s="63"/>
      <c r="V79" s="63"/>
      <c r="W79" s="63"/>
      <c r="X79" s="63"/>
    </row>
    <row r="80" spans="5:24" s="66" customFormat="1" ht="18" customHeight="1" x14ac:dyDescent="0.25">
      <c r="E80" s="63"/>
      <c r="F80" s="63"/>
      <c r="G80" s="63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62"/>
      <c r="U80" s="63"/>
      <c r="V80" s="63"/>
      <c r="W80" s="63"/>
      <c r="X80" s="63"/>
    </row>
    <row r="81" spans="5:24" s="66" customFormat="1" ht="18" customHeight="1" x14ac:dyDescent="0.25">
      <c r="E81" s="63"/>
      <c r="F81" s="63"/>
      <c r="G81" s="63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62"/>
      <c r="U81" s="63"/>
      <c r="V81" s="63"/>
      <c r="W81" s="63"/>
      <c r="X81" s="63"/>
    </row>
    <row r="82" spans="5:24" s="66" customFormat="1" ht="18" customHeight="1" x14ac:dyDescent="0.25">
      <c r="E82" s="63"/>
      <c r="F82" s="63"/>
      <c r="G82" s="63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62"/>
      <c r="U82" s="63"/>
      <c r="V82" s="63"/>
      <c r="W82" s="63"/>
      <c r="X82" s="63"/>
    </row>
    <row r="83" spans="5:24" s="66" customFormat="1" ht="18" customHeight="1" x14ac:dyDescent="0.25">
      <c r="E83" s="63"/>
      <c r="F83" s="63"/>
      <c r="G83" s="63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62"/>
      <c r="U83" s="63"/>
      <c r="V83" s="63"/>
      <c r="W83" s="63"/>
      <c r="X83" s="63"/>
    </row>
    <row r="84" spans="5:24" s="66" customFormat="1" ht="18" customHeight="1" x14ac:dyDescent="0.25">
      <c r="E84" s="63"/>
      <c r="F84" s="63"/>
      <c r="G84" s="63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62"/>
      <c r="U84" s="63"/>
      <c r="V84" s="63"/>
      <c r="W84" s="63"/>
      <c r="X84" s="63"/>
    </row>
    <row r="85" spans="5:24" s="66" customFormat="1" ht="18" customHeight="1" x14ac:dyDescent="0.25">
      <c r="E85" s="63"/>
      <c r="F85" s="63"/>
      <c r="G85" s="63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62"/>
      <c r="U85" s="63"/>
      <c r="V85" s="63"/>
      <c r="W85" s="63"/>
      <c r="X85" s="63"/>
    </row>
    <row r="86" spans="5:24" s="66" customFormat="1" ht="18" customHeight="1" x14ac:dyDescent="0.25">
      <c r="E86" s="63"/>
      <c r="F86" s="63"/>
      <c r="G86" s="63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62"/>
      <c r="U86" s="63"/>
      <c r="V86" s="63"/>
      <c r="W86" s="63"/>
      <c r="X86" s="63"/>
    </row>
    <row r="87" spans="5:24" s="66" customFormat="1" ht="18" customHeight="1" x14ac:dyDescent="0.25">
      <c r="E87" s="63"/>
      <c r="F87" s="63"/>
      <c r="G87" s="63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62"/>
      <c r="U87" s="63"/>
      <c r="V87" s="63"/>
      <c r="W87" s="63"/>
      <c r="X87" s="63"/>
    </row>
    <row r="88" spans="5:24" s="66" customFormat="1" ht="18" customHeight="1" x14ac:dyDescent="0.25">
      <c r="E88" s="63"/>
      <c r="F88" s="63"/>
      <c r="G88" s="63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62"/>
      <c r="U88" s="63"/>
      <c r="V88" s="63"/>
      <c r="W88" s="63"/>
      <c r="X88" s="63"/>
    </row>
    <row r="89" spans="5:24" s="66" customFormat="1" ht="18" customHeight="1" x14ac:dyDescent="0.25">
      <c r="E89" s="63"/>
      <c r="F89" s="63"/>
      <c r="G89" s="63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62"/>
      <c r="U89" s="63"/>
      <c r="V89" s="63"/>
      <c r="W89" s="63"/>
      <c r="X89" s="63"/>
    </row>
    <row r="90" spans="5:24" s="66" customFormat="1" ht="18" customHeight="1" x14ac:dyDescent="0.25">
      <c r="E90" s="63"/>
      <c r="F90" s="63"/>
      <c r="G90" s="63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62"/>
      <c r="U90" s="63"/>
      <c r="V90" s="63"/>
      <c r="W90" s="63"/>
      <c r="X90" s="63"/>
    </row>
    <row r="91" spans="5:24" s="66" customFormat="1" ht="18" customHeight="1" x14ac:dyDescent="0.25">
      <c r="E91" s="63"/>
      <c r="F91" s="63"/>
      <c r="G91" s="63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62"/>
      <c r="U91" s="63"/>
      <c r="V91" s="63"/>
      <c r="W91" s="63"/>
      <c r="X91" s="63"/>
    </row>
    <row r="92" spans="5:24" s="66" customFormat="1" ht="18" customHeight="1" x14ac:dyDescent="0.25">
      <c r="E92" s="63"/>
      <c r="F92" s="63"/>
      <c r="G92" s="63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62"/>
      <c r="U92" s="63"/>
      <c r="V92" s="63"/>
      <c r="W92" s="63"/>
      <c r="X92" s="63"/>
    </row>
    <row r="93" spans="5:24" s="66" customFormat="1" ht="18" customHeight="1" x14ac:dyDescent="0.25">
      <c r="E93" s="63"/>
      <c r="F93" s="63"/>
      <c r="G93" s="63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62"/>
      <c r="U93" s="63"/>
      <c r="V93" s="63"/>
      <c r="W93" s="63"/>
      <c r="X93" s="63"/>
    </row>
    <row r="94" spans="5:24" s="66" customFormat="1" ht="18" customHeight="1" x14ac:dyDescent="0.25">
      <c r="E94" s="63"/>
      <c r="F94" s="63"/>
      <c r="G94" s="63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62"/>
      <c r="U94" s="63"/>
      <c r="V94" s="63"/>
      <c r="W94" s="63"/>
      <c r="X94" s="63"/>
    </row>
    <row r="95" spans="5:24" s="66" customFormat="1" ht="18" customHeight="1" x14ac:dyDescent="0.25">
      <c r="E95" s="63"/>
      <c r="F95" s="63"/>
      <c r="G95" s="63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62"/>
      <c r="U95" s="63"/>
      <c r="V95" s="63"/>
      <c r="W95" s="63"/>
      <c r="X95" s="63"/>
    </row>
    <row r="96" spans="5:24" s="66" customFormat="1" ht="18" customHeight="1" x14ac:dyDescent="0.25">
      <c r="E96" s="63"/>
      <c r="F96" s="63"/>
      <c r="G96" s="63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62"/>
      <c r="U96" s="63"/>
      <c r="V96" s="63"/>
      <c r="W96" s="63"/>
      <c r="X96" s="63"/>
    </row>
    <row r="97" spans="5:24" s="66" customFormat="1" ht="18" customHeight="1" x14ac:dyDescent="0.25">
      <c r="E97" s="63"/>
      <c r="F97" s="63"/>
      <c r="G97" s="63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62"/>
      <c r="U97" s="63"/>
      <c r="V97" s="63"/>
      <c r="W97" s="63"/>
      <c r="X97" s="63"/>
    </row>
    <row r="98" spans="5:24" s="66" customFormat="1" ht="18" customHeight="1" x14ac:dyDescent="0.25">
      <c r="E98" s="63"/>
      <c r="F98" s="63"/>
      <c r="G98" s="63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62"/>
      <c r="U98" s="63"/>
      <c r="V98" s="63"/>
      <c r="W98" s="63"/>
      <c r="X98" s="63"/>
    </row>
    <row r="99" spans="5:24" s="66" customFormat="1" ht="18" customHeight="1" x14ac:dyDescent="0.25">
      <c r="E99" s="63"/>
      <c r="F99" s="63"/>
      <c r="G99" s="63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62"/>
      <c r="U99" s="63"/>
      <c r="V99" s="63"/>
      <c r="W99" s="63"/>
      <c r="X99" s="63"/>
    </row>
    <row r="100" spans="5:24" s="66" customFormat="1" ht="18" customHeight="1" x14ac:dyDescent="0.25">
      <c r="E100" s="63"/>
      <c r="F100" s="63"/>
      <c r="G100" s="63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62"/>
      <c r="U100" s="63"/>
      <c r="V100" s="63"/>
      <c r="W100" s="63"/>
      <c r="X100" s="63"/>
    </row>
    <row r="101" spans="5:24" s="66" customFormat="1" ht="18" customHeight="1" x14ac:dyDescent="0.25">
      <c r="E101" s="63"/>
      <c r="F101" s="63"/>
      <c r="G101" s="63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62"/>
      <c r="U101" s="63"/>
      <c r="V101" s="63"/>
      <c r="W101" s="63"/>
      <c r="X101" s="63"/>
    </row>
    <row r="102" spans="5:24" s="66" customFormat="1" ht="18" customHeight="1" x14ac:dyDescent="0.25">
      <c r="E102" s="63"/>
      <c r="F102" s="63"/>
      <c r="G102" s="63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62"/>
      <c r="U102" s="63"/>
      <c r="V102" s="63"/>
      <c r="W102" s="63"/>
      <c r="X102" s="63"/>
    </row>
    <row r="103" spans="5:24" s="66" customFormat="1" ht="18" customHeight="1" x14ac:dyDescent="0.25">
      <c r="E103" s="63"/>
      <c r="F103" s="63"/>
      <c r="G103" s="63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62"/>
      <c r="U103" s="63"/>
      <c r="V103" s="63"/>
      <c r="W103" s="63"/>
      <c r="X103" s="63"/>
    </row>
    <row r="104" spans="5:24" s="66" customFormat="1" ht="18" customHeight="1" x14ac:dyDescent="0.25">
      <c r="E104" s="63"/>
      <c r="F104" s="63"/>
      <c r="G104" s="63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62"/>
      <c r="U104" s="63"/>
      <c r="V104" s="63"/>
      <c r="W104" s="63"/>
      <c r="X104" s="63"/>
    </row>
    <row r="105" spans="5:24" s="66" customFormat="1" ht="18" customHeight="1" x14ac:dyDescent="0.25">
      <c r="E105" s="63"/>
      <c r="F105" s="63"/>
      <c r="G105" s="63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62"/>
      <c r="U105" s="63"/>
      <c r="V105" s="63"/>
      <c r="W105" s="63"/>
      <c r="X105" s="63"/>
    </row>
    <row r="106" spans="5:24" s="66" customFormat="1" ht="18" customHeight="1" x14ac:dyDescent="0.25">
      <c r="E106" s="63"/>
      <c r="F106" s="63"/>
      <c r="G106" s="63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62"/>
      <c r="U106" s="63"/>
      <c r="V106" s="63"/>
      <c r="W106" s="63"/>
      <c r="X106" s="63"/>
    </row>
    <row r="107" spans="5:24" s="66" customFormat="1" ht="18" customHeight="1" x14ac:dyDescent="0.25">
      <c r="E107" s="63"/>
      <c r="F107" s="63"/>
      <c r="G107" s="63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62"/>
      <c r="U107" s="63"/>
      <c r="V107" s="63"/>
      <c r="W107" s="63"/>
      <c r="X107" s="63"/>
    </row>
    <row r="108" spans="5:24" s="66" customFormat="1" ht="18" customHeight="1" x14ac:dyDescent="0.25">
      <c r="E108" s="63"/>
      <c r="F108" s="63"/>
      <c r="G108" s="63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62"/>
      <c r="U108" s="63"/>
      <c r="V108" s="63"/>
      <c r="W108" s="63"/>
      <c r="X108" s="63"/>
    </row>
    <row r="109" spans="5:24" s="66" customFormat="1" ht="18" customHeight="1" x14ac:dyDescent="0.25">
      <c r="E109" s="63"/>
      <c r="F109" s="63"/>
      <c r="G109" s="63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62"/>
      <c r="U109" s="63"/>
      <c r="V109" s="63"/>
      <c r="W109" s="63"/>
      <c r="X109" s="63"/>
    </row>
    <row r="110" spans="5:24" s="66" customFormat="1" ht="18" customHeight="1" x14ac:dyDescent="0.25">
      <c r="E110" s="63"/>
      <c r="F110" s="63"/>
      <c r="G110" s="63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62"/>
      <c r="U110" s="63"/>
      <c r="V110" s="63"/>
      <c r="W110" s="63"/>
      <c r="X110" s="63"/>
    </row>
    <row r="111" spans="5:24" s="66" customFormat="1" ht="18" customHeight="1" x14ac:dyDescent="0.25">
      <c r="E111" s="63"/>
      <c r="F111" s="63"/>
      <c r="G111" s="63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62"/>
      <c r="U111" s="63"/>
      <c r="V111" s="63"/>
      <c r="W111" s="63"/>
      <c r="X111" s="63"/>
    </row>
    <row r="112" spans="5:24" s="66" customFormat="1" ht="18" customHeight="1" x14ac:dyDescent="0.25">
      <c r="E112" s="63"/>
      <c r="F112" s="63"/>
      <c r="G112" s="63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62"/>
      <c r="U112" s="63"/>
      <c r="V112" s="63"/>
      <c r="W112" s="63"/>
      <c r="X112" s="63"/>
    </row>
    <row r="113" spans="5:24" s="66" customFormat="1" ht="18" customHeight="1" x14ac:dyDescent="0.25">
      <c r="E113" s="63"/>
      <c r="F113" s="63"/>
      <c r="G113" s="63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62"/>
      <c r="U113" s="63"/>
      <c r="V113" s="63"/>
      <c r="W113" s="63"/>
      <c r="X113" s="63"/>
    </row>
    <row r="114" spans="5:24" s="66" customFormat="1" ht="18" customHeight="1" x14ac:dyDescent="0.25">
      <c r="E114" s="63"/>
      <c r="F114" s="63"/>
      <c r="G114" s="63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62"/>
      <c r="U114" s="63"/>
      <c r="V114" s="63"/>
      <c r="W114" s="63"/>
      <c r="X114" s="63"/>
    </row>
    <row r="115" spans="5:24" s="66" customFormat="1" ht="18" customHeight="1" x14ac:dyDescent="0.25">
      <c r="E115" s="63"/>
      <c r="F115" s="63"/>
      <c r="G115" s="63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62"/>
      <c r="U115" s="63"/>
      <c r="V115" s="63"/>
      <c r="W115" s="63"/>
      <c r="X115" s="63"/>
    </row>
    <row r="116" spans="5:24" s="66" customFormat="1" ht="18" customHeight="1" x14ac:dyDescent="0.25">
      <c r="E116" s="63"/>
      <c r="F116" s="63"/>
      <c r="G116" s="63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62"/>
      <c r="U116" s="63"/>
      <c r="V116" s="63"/>
      <c r="W116" s="63"/>
      <c r="X116" s="63"/>
    </row>
    <row r="117" spans="5:24" s="66" customFormat="1" ht="18" customHeight="1" x14ac:dyDescent="0.25">
      <c r="E117" s="63"/>
      <c r="F117" s="63"/>
      <c r="G117" s="63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62"/>
      <c r="U117" s="63"/>
      <c r="V117" s="63"/>
      <c r="W117" s="63"/>
      <c r="X117" s="63"/>
    </row>
    <row r="118" spans="5:24" s="66" customFormat="1" ht="18" customHeight="1" x14ac:dyDescent="0.25">
      <c r="E118" s="63"/>
      <c r="F118" s="63"/>
      <c r="G118" s="63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62"/>
      <c r="U118" s="63"/>
      <c r="V118" s="63"/>
      <c r="W118" s="63"/>
      <c r="X118" s="63"/>
    </row>
    <row r="119" spans="5:24" s="66" customFormat="1" ht="18" customHeight="1" x14ac:dyDescent="0.25">
      <c r="E119" s="63"/>
      <c r="F119" s="63"/>
      <c r="G119" s="63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62"/>
      <c r="U119" s="63"/>
      <c r="V119" s="63"/>
      <c r="W119" s="63"/>
      <c r="X119" s="63"/>
    </row>
    <row r="120" spans="5:24" s="66" customFormat="1" ht="18" customHeight="1" x14ac:dyDescent="0.25">
      <c r="E120" s="63"/>
      <c r="F120" s="63"/>
      <c r="G120" s="63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62"/>
      <c r="U120" s="63"/>
      <c r="V120" s="63"/>
      <c r="W120" s="63"/>
      <c r="X120" s="63"/>
    </row>
    <row r="121" spans="5:24" s="66" customFormat="1" ht="18" customHeight="1" x14ac:dyDescent="0.25">
      <c r="E121" s="63"/>
      <c r="F121" s="63"/>
      <c r="G121" s="63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62"/>
      <c r="U121" s="63"/>
      <c r="V121" s="63"/>
      <c r="W121" s="63"/>
      <c r="X121" s="63"/>
    </row>
    <row r="122" spans="5:24" s="66" customFormat="1" ht="18" customHeight="1" x14ac:dyDescent="0.25">
      <c r="E122" s="63"/>
      <c r="F122" s="63"/>
      <c r="G122" s="63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62"/>
      <c r="U122" s="63"/>
      <c r="V122" s="63"/>
      <c r="W122" s="63"/>
      <c r="X122" s="63"/>
    </row>
    <row r="123" spans="5:24" s="66" customFormat="1" ht="18" customHeight="1" x14ac:dyDescent="0.25">
      <c r="E123" s="63"/>
      <c r="F123" s="63"/>
      <c r="G123" s="63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62"/>
      <c r="U123" s="63"/>
      <c r="V123" s="63"/>
      <c r="W123" s="63"/>
      <c r="X123" s="63"/>
    </row>
    <row r="124" spans="5:24" s="66" customFormat="1" ht="18" customHeight="1" x14ac:dyDescent="0.25">
      <c r="E124" s="63"/>
      <c r="F124" s="63"/>
      <c r="G124" s="63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62"/>
      <c r="U124" s="63"/>
      <c r="V124" s="63"/>
      <c r="W124" s="63"/>
      <c r="X124" s="63"/>
    </row>
    <row r="125" spans="5:24" s="66" customFormat="1" ht="18" customHeight="1" x14ac:dyDescent="0.25">
      <c r="E125" s="63"/>
      <c r="F125" s="63"/>
      <c r="G125" s="63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62"/>
      <c r="U125" s="63"/>
      <c r="V125" s="63"/>
      <c r="W125" s="63"/>
      <c r="X125" s="63"/>
    </row>
    <row r="126" spans="5:24" s="66" customFormat="1" ht="18" customHeight="1" x14ac:dyDescent="0.25">
      <c r="E126" s="63"/>
      <c r="F126" s="63"/>
      <c r="G126" s="63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62"/>
      <c r="U126" s="63"/>
      <c r="V126" s="63"/>
      <c r="W126" s="63"/>
      <c r="X126" s="63"/>
    </row>
    <row r="127" spans="5:24" s="66" customFormat="1" ht="18" customHeight="1" x14ac:dyDescent="0.25">
      <c r="E127" s="63"/>
      <c r="F127" s="63"/>
      <c r="G127" s="63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62"/>
      <c r="U127" s="63"/>
      <c r="V127" s="63"/>
      <c r="W127" s="63"/>
      <c r="X127" s="63"/>
    </row>
    <row r="128" spans="5:24" s="66" customFormat="1" ht="18" customHeight="1" x14ac:dyDescent="0.25">
      <c r="E128" s="63"/>
      <c r="F128" s="63"/>
      <c r="G128" s="63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62"/>
      <c r="U128" s="63"/>
      <c r="V128" s="63"/>
      <c r="W128" s="63"/>
      <c r="X128" s="63"/>
    </row>
    <row r="129" spans="5:24" s="66" customFormat="1" ht="18" customHeight="1" x14ac:dyDescent="0.25">
      <c r="E129" s="63"/>
      <c r="F129" s="63"/>
      <c r="G129" s="63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62"/>
      <c r="U129" s="63"/>
      <c r="V129" s="63"/>
      <c r="W129" s="63"/>
      <c r="X129" s="63"/>
    </row>
    <row r="130" spans="5:24" s="66" customFormat="1" ht="18" customHeight="1" x14ac:dyDescent="0.25">
      <c r="E130" s="63"/>
      <c r="F130" s="63"/>
      <c r="G130" s="63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62"/>
      <c r="U130" s="63"/>
      <c r="V130" s="63"/>
      <c r="W130" s="63"/>
      <c r="X130" s="63"/>
    </row>
    <row r="131" spans="5:24" s="66" customFormat="1" ht="18" customHeight="1" x14ac:dyDescent="0.25">
      <c r="E131" s="63"/>
      <c r="F131" s="63"/>
      <c r="G131" s="63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62"/>
      <c r="U131" s="63"/>
      <c r="V131" s="63"/>
      <c r="W131" s="63"/>
      <c r="X131" s="63"/>
    </row>
    <row r="132" spans="5:24" s="66" customFormat="1" ht="18" customHeight="1" x14ac:dyDescent="0.25">
      <c r="E132" s="63"/>
      <c r="F132" s="63"/>
      <c r="G132" s="63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62"/>
      <c r="U132" s="63"/>
      <c r="V132" s="63"/>
      <c r="W132" s="63"/>
      <c r="X132" s="63"/>
    </row>
    <row r="133" spans="5:24" s="66" customFormat="1" ht="18" customHeight="1" x14ac:dyDescent="0.25">
      <c r="E133" s="63"/>
      <c r="F133" s="63"/>
      <c r="G133" s="63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62"/>
      <c r="U133" s="63"/>
      <c r="V133" s="63"/>
      <c r="W133" s="63"/>
      <c r="X133" s="63"/>
    </row>
    <row r="134" spans="5:24" s="66" customFormat="1" ht="18" customHeight="1" x14ac:dyDescent="0.25">
      <c r="E134" s="63"/>
      <c r="F134" s="63"/>
      <c r="G134" s="63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62"/>
      <c r="U134" s="63"/>
      <c r="V134" s="63"/>
      <c r="W134" s="63"/>
      <c r="X134" s="63"/>
    </row>
    <row r="135" spans="5:24" s="66" customFormat="1" ht="18" customHeight="1" x14ac:dyDescent="0.25">
      <c r="E135" s="63"/>
      <c r="F135" s="63"/>
      <c r="G135" s="63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62"/>
      <c r="U135" s="63"/>
      <c r="V135" s="63"/>
      <c r="W135" s="63"/>
      <c r="X135" s="63"/>
    </row>
    <row r="136" spans="5:24" s="66" customFormat="1" ht="18" customHeight="1" x14ac:dyDescent="0.25">
      <c r="E136" s="63"/>
      <c r="F136" s="63"/>
      <c r="G136" s="63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62"/>
      <c r="U136" s="63"/>
      <c r="V136" s="63"/>
      <c r="W136" s="63"/>
      <c r="X136" s="63"/>
    </row>
    <row r="137" spans="5:24" s="66" customFormat="1" ht="18" customHeight="1" x14ac:dyDescent="0.25">
      <c r="E137" s="63"/>
      <c r="F137" s="63"/>
      <c r="G137" s="63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62"/>
      <c r="U137" s="63"/>
      <c r="V137" s="63"/>
      <c r="W137" s="63"/>
      <c r="X137" s="63"/>
    </row>
    <row r="138" spans="5:24" s="66" customFormat="1" ht="18" customHeight="1" x14ac:dyDescent="0.25">
      <c r="E138" s="63"/>
      <c r="F138" s="63"/>
      <c r="G138" s="63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62"/>
      <c r="U138" s="63"/>
      <c r="V138" s="63"/>
      <c r="W138" s="63"/>
      <c r="X138" s="63"/>
    </row>
    <row r="139" spans="5:24" s="66" customFormat="1" ht="18" customHeight="1" x14ac:dyDescent="0.25">
      <c r="E139" s="63"/>
      <c r="F139" s="63"/>
      <c r="G139" s="63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62"/>
      <c r="U139" s="63"/>
      <c r="V139" s="63"/>
      <c r="W139" s="63"/>
      <c r="X139" s="63"/>
    </row>
    <row r="140" spans="5:24" s="66" customFormat="1" ht="18" customHeight="1" x14ac:dyDescent="0.25">
      <c r="E140" s="63"/>
      <c r="F140" s="63"/>
      <c r="G140" s="63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62"/>
      <c r="U140" s="63"/>
      <c r="V140" s="63"/>
      <c r="W140" s="63"/>
      <c r="X140" s="63"/>
    </row>
    <row r="141" spans="5:24" s="66" customFormat="1" ht="18" customHeight="1" x14ac:dyDescent="0.25">
      <c r="E141" s="63"/>
      <c r="F141" s="63"/>
      <c r="G141" s="63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62"/>
      <c r="U141" s="63"/>
      <c r="V141" s="63"/>
      <c r="W141" s="63"/>
      <c r="X141" s="63"/>
    </row>
    <row r="142" spans="5:24" s="66" customFormat="1" ht="18" customHeight="1" x14ac:dyDescent="0.25">
      <c r="E142" s="63"/>
      <c r="F142" s="63"/>
      <c r="G142" s="63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62"/>
      <c r="U142" s="63"/>
      <c r="V142" s="63"/>
      <c r="W142" s="63"/>
      <c r="X142" s="63"/>
    </row>
    <row r="143" spans="5:24" s="66" customFormat="1" ht="18" customHeight="1" x14ac:dyDescent="0.25">
      <c r="E143" s="63"/>
      <c r="F143" s="63"/>
      <c r="G143" s="63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62"/>
      <c r="U143" s="63"/>
      <c r="V143" s="63"/>
      <c r="W143" s="63"/>
      <c r="X143" s="63"/>
    </row>
    <row r="144" spans="5:24" s="66" customFormat="1" ht="18" customHeight="1" x14ac:dyDescent="0.25">
      <c r="E144" s="63"/>
      <c r="F144" s="63"/>
      <c r="G144" s="63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62"/>
      <c r="U144" s="63"/>
      <c r="V144" s="63"/>
      <c r="W144" s="63"/>
      <c r="X144" s="63"/>
    </row>
    <row r="145" spans="5:24" s="66" customFormat="1" ht="18" customHeight="1" x14ac:dyDescent="0.25">
      <c r="E145" s="63"/>
      <c r="F145" s="63"/>
      <c r="G145" s="63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62"/>
      <c r="U145" s="63"/>
      <c r="V145" s="63"/>
      <c r="W145" s="63"/>
      <c r="X145" s="63"/>
    </row>
    <row r="146" spans="5:24" s="66" customFormat="1" ht="18" customHeight="1" x14ac:dyDescent="0.25">
      <c r="E146" s="63"/>
      <c r="F146" s="63"/>
      <c r="G146" s="63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62"/>
      <c r="U146" s="63"/>
      <c r="V146" s="63"/>
      <c r="W146" s="63"/>
      <c r="X146" s="63"/>
    </row>
    <row r="147" spans="5:24" s="66" customFormat="1" ht="18" customHeight="1" x14ac:dyDescent="0.25">
      <c r="E147" s="63"/>
      <c r="F147" s="63"/>
      <c r="G147" s="63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62"/>
      <c r="U147" s="63"/>
      <c r="V147" s="63"/>
      <c r="W147" s="63"/>
      <c r="X147" s="63"/>
    </row>
    <row r="148" spans="5:24" s="66" customFormat="1" ht="18" customHeight="1" x14ac:dyDescent="0.25">
      <c r="E148" s="63"/>
      <c r="F148" s="63"/>
      <c r="G148" s="63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62"/>
      <c r="U148" s="63"/>
      <c r="V148" s="63"/>
      <c r="W148" s="63"/>
      <c r="X148" s="63"/>
    </row>
    <row r="149" spans="5:24" s="66" customFormat="1" ht="18" customHeight="1" x14ac:dyDescent="0.25">
      <c r="E149" s="63"/>
      <c r="F149" s="63"/>
      <c r="G149" s="63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62"/>
      <c r="U149" s="63"/>
      <c r="V149" s="63"/>
      <c r="W149" s="63"/>
      <c r="X149" s="63"/>
    </row>
    <row r="150" spans="5:24" s="66" customFormat="1" ht="18" customHeight="1" x14ac:dyDescent="0.25">
      <c r="E150" s="63"/>
      <c r="F150" s="63"/>
      <c r="G150" s="63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62"/>
      <c r="U150" s="63"/>
      <c r="V150" s="63"/>
      <c r="W150" s="63"/>
      <c r="X150" s="63"/>
    </row>
    <row r="151" spans="5:24" s="66" customFormat="1" ht="18" customHeight="1" x14ac:dyDescent="0.25">
      <c r="E151" s="63"/>
      <c r="F151" s="63"/>
      <c r="G151" s="63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62"/>
      <c r="U151" s="63"/>
      <c r="V151" s="63"/>
      <c r="W151" s="63"/>
      <c r="X151" s="63"/>
    </row>
    <row r="152" spans="5:24" s="66" customFormat="1" ht="18" customHeight="1" x14ac:dyDescent="0.25">
      <c r="E152" s="63"/>
      <c r="F152" s="63"/>
      <c r="G152" s="63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62"/>
      <c r="U152" s="63"/>
      <c r="V152" s="63"/>
      <c r="W152" s="63"/>
      <c r="X152" s="63"/>
    </row>
    <row r="153" spans="5:24" s="66" customFormat="1" ht="18" customHeight="1" x14ac:dyDescent="0.25">
      <c r="E153" s="63"/>
      <c r="F153" s="63"/>
      <c r="G153" s="63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62"/>
      <c r="U153" s="63"/>
      <c r="V153" s="63"/>
      <c r="W153" s="63"/>
      <c r="X153" s="63"/>
    </row>
    <row r="154" spans="5:24" s="66" customFormat="1" ht="18" customHeight="1" x14ac:dyDescent="0.25">
      <c r="E154" s="63"/>
      <c r="F154" s="63"/>
      <c r="G154" s="63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62"/>
      <c r="U154" s="63"/>
      <c r="V154" s="63"/>
      <c r="W154" s="63"/>
      <c r="X154" s="63"/>
    </row>
    <row r="155" spans="5:24" s="66" customFormat="1" ht="18" customHeight="1" x14ac:dyDescent="0.25">
      <c r="E155" s="63"/>
      <c r="F155" s="63"/>
      <c r="G155" s="63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62"/>
      <c r="U155" s="63"/>
      <c r="V155" s="63"/>
      <c r="W155" s="63"/>
      <c r="X155" s="63"/>
    </row>
    <row r="156" spans="5:24" s="66" customFormat="1" ht="18" customHeight="1" x14ac:dyDescent="0.25">
      <c r="E156" s="63"/>
      <c r="F156" s="63"/>
      <c r="G156" s="63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62"/>
      <c r="U156" s="63"/>
      <c r="V156" s="63"/>
      <c r="W156" s="63"/>
      <c r="X156" s="63"/>
    </row>
    <row r="157" spans="5:24" s="66" customFormat="1" ht="18" customHeight="1" x14ac:dyDescent="0.25">
      <c r="E157" s="63"/>
      <c r="F157" s="63"/>
      <c r="G157" s="63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62"/>
      <c r="U157" s="63"/>
      <c r="V157" s="63"/>
      <c r="W157" s="63"/>
      <c r="X157" s="63"/>
    </row>
    <row r="158" spans="5:24" s="66" customFormat="1" ht="18" customHeight="1" x14ac:dyDescent="0.25">
      <c r="E158" s="63"/>
      <c r="F158" s="63"/>
      <c r="G158" s="63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62"/>
      <c r="U158" s="63"/>
      <c r="V158" s="63"/>
      <c r="W158" s="63"/>
      <c r="X158" s="63"/>
    </row>
    <row r="159" spans="5:24" s="66" customFormat="1" ht="18" customHeight="1" x14ac:dyDescent="0.25">
      <c r="E159" s="63"/>
      <c r="F159" s="63"/>
      <c r="G159" s="63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62"/>
      <c r="U159" s="63"/>
      <c r="V159" s="63"/>
      <c r="W159" s="63"/>
      <c r="X159" s="63"/>
    </row>
    <row r="160" spans="5:24" s="66" customFormat="1" ht="18" customHeight="1" x14ac:dyDescent="0.25">
      <c r="E160" s="63"/>
      <c r="F160" s="63"/>
      <c r="G160" s="63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62"/>
      <c r="U160" s="63"/>
      <c r="V160" s="63"/>
      <c r="W160" s="63"/>
      <c r="X160" s="63"/>
    </row>
    <row r="161" spans="5:24" s="66" customFormat="1" ht="18" customHeight="1" x14ac:dyDescent="0.25">
      <c r="E161" s="63"/>
      <c r="F161" s="63"/>
      <c r="G161" s="63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62"/>
      <c r="U161" s="63"/>
      <c r="V161" s="63"/>
      <c r="W161" s="63"/>
      <c r="X161" s="63"/>
    </row>
    <row r="162" spans="5:24" s="66" customFormat="1" ht="18" customHeight="1" x14ac:dyDescent="0.25">
      <c r="E162" s="63"/>
      <c r="F162" s="63"/>
      <c r="G162" s="63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62"/>
      <c r="U162" s="63"/>
      <c r="V162" s="63"/>
      <c r="W162" s="63"/>
      <c r="X162" s="63"/>
    </row>
    <row r="163" spans="5:24" s="66" customFormat="1" ht="18" customHeight="1" x14ac:dyDescent="0.25">
      <c r="E163" s="63"/>
      <c r="F163" s="63"/>
      <c r="G163" s="63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62"/>
      <c r="U163" s="63"/>
      <c r="V163" s="63"/>
      <c r="W163" s="63"/>
      <c r="X163" s="63"/>
    </row>
    <row r="164" spans="5:24" s="66" customFormat="1" ht="18" customHeight="1" x14ac:dyDescent="0.25">
      <c r="E164" s="63"/>
      <c r="F164" s="63"/>
      <c r="G164" s="63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62"/>
      <c r="U164" s="63"/>
      <c r="V164" s="63"/>
      <c r="W164" s="63"/>
      <c r="X164" s="63"/>
    </row>
    <row r="165" spans="5:24" s="66" customFormat="1" ht="18" customHeight="1" x14ac:dyDescent="0.25">
      <c r="E165" s="63"/>
      <c r="F165" s="63"/>
      <c r="G165" s="63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62"/>
      <c r="U165" s="63"/>
      <c r="V165" s="63"/>
      <c r="W165" s="63"/>
      <c r="X165" s="63"/>
    </row>
    <row r="166" spans="5:24" s="66" customFormat="1" ht="18" customHeight="1" x14ac:dyDescent="0.25">
      <c r="E166" s="63"/>
      <c r="F166" s="63"/>
      <c r="G166" s="63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62"/>
      <c r="U166" s="63"/>
      <c r="V166" s="63"/>
      <c r="W166" s="63"/>
      <c r="X166" s="63"/>
    </row>
    <row r="167" spans="5:24" s="66" customFormat="1" ht="18" customHeight="1" x14ac:dyDescent="0.25">
      <c r="E167" s="63"/>
      <c r="F167" s="63"/>
      <c r="G167" s="63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62"/>
      <c r="U167" s="63"/>
      <c r="V167" s="63"/>
      <c r="W167" s="63"/>
      <c r="X167" s="63"/>
    </row>
    <row r="168" spans="5:24" s="66" customFormat="1" ht="18" customHeight="1" x14ac:dyDescent="0.25">
      <c r="E168" s="63"/>
      <c r="F168" s="63"/>
      <c r="G168" s="63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62"/>
      <c r="U168" s="63"/>
      <c r="V168" s="63"/>
      <c r="W168" s="63"/>
      <c r="X168" s="63"/>
    </row>
    <row r="169" spans="5:24" s="66" customFormat="1" ht="18" customHeight="1" x14ac:dyDescent="0.25">
      <c r="E169" s="63"/>
      <c r="F169" s="63"/>
      <c r="G169" s="63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62"/>
      <c r="U169" s="63"/>
      <c r="V169" s="63"/>
      <c r="W169" s="63"/>
      <c r="X169" s="63"/>
    </row>
    <row r="170" spans="5:24" s="66" customFormat="1" ht="18" customHeight="1" x14ac:dyDescent="0.25">
      <c r="E170" s="63"/>
      <c r="F170" s="63"/>
      <c r="G170" s="63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62"/>
      <c r="U170" s="63"/>
      <c r="V170" s="63"/>
      <c r="W170" s="63"/>
      <c r="X170" s="63"/>
    </row>
    <row r="171" spans="5:24" s="66" customFormat="1" ht="18" customHeight="1" x14ac:dyDescent="0.25">
      <c r="E171" s="63"/>
      <c r="F171" s="63"/>
      <c r="G171" s="63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62"/>
      <c r="U171" s="63"/>
      <c r="V171" s="63"/>
      <c r="W171" s="63"/>
      <c r="X171" s="63"/>
    </row>
    <row r="172" spans="5:24" s="66" customFormat="1" ht="18" customHeight="1" x14ac:dyDescent="0.25">
      <c r="E172" s="63"/>
      <c r="F172" s="63"/>
      <c r="G172" s="63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62"/>
      <c r="U172" s="63"/>
      <c r="V172" s="63"/>
      <c r="W172" s="63"/>
      <c r="X172" s="63"/>
    </row>
    <row r="173" spans="5:24" s="66" customFormat="1" ht="18" customHeight="1" x14ac:dyDescent="0.25">
      <c r="E173" s="63"/>
      <c r="F173" s="63"/>
      <c r="G173" s="63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62"/>
      <c r="U173" s="63"/>
      <c r="V173" s="63"/>
      <c r="W173" s="63"/>
      <c r="X173" s="63"/>
    </row>
    <row r="174" spans="5:24" s="66" customFormat="1" ht="18" customHeight="1" x14ac:dyDescent="0.25">
      <c r="E174" s="63"/>
      <c r="F174" s="63"/>
      <c r="G174" s="63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62"/>
      <c r="U174" s="63"/>
      <c r="V174" s="63"/>
      <c r="W174" s="63"/>
      <c r="X174" s="63"/>
    </row>
    <row r="175" spans="5:24" s="66" customFormat="1" ht="18" customHeight="1" x14ac:dyDescent="0.25">
      <c r="E175" s="63"/>
      <c r="F175" s="63"/>
      <c r="G175" s="63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62"/>
      <c r="U175" s="63"/>
      <c r="V175" s="63"/>
      <c r="W175" s="63"/>
      <c r="X175" s="63"/>
    </row>
    <row r="176" spans="5:24" s="66" customFormat="1" ht="18" customHeight="1" x14ac:dyDescent="0.25">
      <c r="E176" s="63"/>
      <c r="F176" s="63"/>
      <c r="G176" s="63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62"/>
      <c r="U176" s="63"/>
      <c r="V176" s="63"/>
      <c r="W176" s="63"/>
      <c r="X176" s="63"/>
    </row>
    <row r="177" spans="5:24" s="66" customFormat="1" ht="18" customHeight="1" x14ac:dyDescent="0.25">
      <c r="E177" s="63"/>
      <c r="F177" s="63"/>
      <c r="G177" s="63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62"/>
      <c r="U177" s="63"/>
      <c r="V177" s="63"/>
      <c r="W177" s="63"/>
      <c r="X177" s="63"/>
    </row>
    <row r="178" spans="5:24" s="66" customFormat="1" ht="18" customHeight="1" x14ac:dyDescent="0.25">
      <c r="E178" s="63"/>
      <c r="F178" s="63"/>
      <c r="G178" s="63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62"/>
      <c r="U178" s="63"/>
      <c r="V178" s="63"/>
      <c r="W178" s="63"/>
      <c r="X178" s="63"/>
    </row>
    <row r="179" spans="5:24" s="66" customFormat="1" ht="18" customHeight="1" x14ac:dyDescent="0.25">
      <c r="E179" s="63"/>
      <c r="F179" s="63"/>
      <c r="G179" s="63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62"/>
      <c r="U179" s="63"/>
      <c r="V179" s="63"/>
      <c r="W179" s="63"/>
      <c r="X179" s="63"/>
    </row>
    <row r="180" spans="5:24" s="66" customFormat="1" ht="18" customHeight="1" x14ac:dyDescent="0.25">
      <c r="E180" s="63"/>
      <c r="F180" s="63"/>
      <c r="G180" s="63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62"/>
      <c r="U180" s="63"/>
      <c r="V180" s="63"/>
      <c r="W180" s="63"/>
      <c r="X180" s="63"/>
    </row>
    <row r="181" spans="5:24" s="66" customFormat="1" ht="18" customHeight="1" x14ac:dyDescent="0.25">
      <c r="E181" s="63"/>
      <c r="F181" s="63"/>
      <c r="G181" s="63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62"/>
      <c r="U181" s="63"/>
      <c r="V181" s="63"/>
      <c r="W181" s="63"/>
      <c r="X181" s="63"/>
    </row>
    <row r="182" spans="5:24" s="66" customFormat="1" ht="18" customHeight="1" x14ac:dyDescent="0.25">
      <c r="E182" s="63"/>
      <c r="F182" s="63"/>
      <c r="G182" s="63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62"/>
      <c r="U182" s="63"/>
      <c r="V182" s="63"/>
      <c r="W182" s="63"/>
      <c r="X182" s="63"/>
    </row>
    <row r="183" spans="5:24" s="66" customFormat="1" ht="18" customHeight="1" x14ac:dyDescent="0.25">
      <c r="E183" s="63"/>
      <c r="F183" s="63"/>
      <c r="G183" s="63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62"/>
      <c r="U183" s="63"/>
      <c r="V183" s="63"/>
      <c r="W183" s="63"/>
      <c r="X183" s="63"/>
    </row>
    <row r="184" spans="5:24" s="66" customFormat="1" ht="18" customHeight="1" x14ac:dyDescent="0.25">
      <c r="E184" s="63"/>
      <c r="F184" s="63"/>
      <c r="G184" s="63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62"/>
      <c r="U184" s="63"/>
      <c r="V184" s="63"/>
      <c r="W184" s="63"/>
      <c r="X184" s="63"/>
    </row>
    <row r="185" spans="5:24" s="66" customFormat="1" ht="18" customHeight="1" x14ac:dyDescent="0.25">
      <c r="E185" s="63"/>
      <c r="F185" s="63"/>
      <c r="G185" s="63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62"/>
      <c r="U185" s="63"/>
      <c r="V185" s="63"/>
      <c r="W185" s="63"/>
      <c r="X185" s="63"/>
    </row>
    <row r="186" spans="5:24" s="66" customFormat="1" ht="18" customHeight="1" x14ac:dyDescent="0.25">
      <c r="E186" s="63"/>
      <c r="F186" s="63"/>
      <c r="G186" s="63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62"/>
      <c r="U186" s="63"/>
      <c r="V186" s="63"/>
      <c r="W186" s="63"/>
      <c r="X186" s="63"/>
    </row>
    <row r="187" spans="5:24" s="66" customFormat="1" ht="18" customHeight="1" x14ac:dyDescent="0.25">
      <c r="E187" s="63"/>
      <c r="F187" s="63"/>
      <c r="G187" s="63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62"/>
      <c r="U187" s="63"/>
      <c r="V187" s="63"/>
      <c r="W187" s="63"/>
      <c r="X187" s="63"/>
    </row>
    <row r="188" spans="5:24" s="66" customFormat="1" ht="18" customHeight="1" x14ac:dyDescent="0.25">
      <c r="E188" s="63"/>
      <c r="F188" s="63"/>
      <c r="G188" s="63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62"/>
      <c r="U188" s="63"/>
      <c r="V188" s="63"/>
      <c r="W188" s="63"/>
      <c r="X188" s="63"/>
    </row>
    <row r="189" spans="5:24" s="66" customFormat="1" ht="18" customHeight="1" x14ac:dyDescent="0.25">
      <c r="E189" s="63"/>
      <c r="F189" s="63"/>
      <c r="G189" s="63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62"/>
      <c r="U189" s="63"/>
      <c r="V189" s="63"/>
      <c r="W189" s="63"/>
      <c r="X189" s="63"/>
    </row>
    <row r="190" spans="5:24" s="66" customFormat="1" ht="18" customHeight="1" x14ac:dyDescent="0.25">
      <c r="E190" s="63"/>
      <c r="F190" s="63"/>
      <c r="G190" s="63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62"/>
      <c r="U190" s="63"/>
      <c r="V190" s="63"/>
      <c r="W190" s="63"/>
      <c r="X190" s="63"/>
    </row>
    <row r="191" spans="5:24" s="66" customFormat="1" ht="18" customHeight="1" x14ac:dyDescent="0.25">
      <c r="E191" s="63"/>
      <c r="F191" s="63"/>
      <c r="G191" s="63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62"/>
      <c r="U191" s="63"/>
      <c r="V191" s="63"/>
      <c r="W191" s="63"/>
      <c r="X191" s="63"/>
    </row>
    <row r="192" spans="5:24" s="66" customFormat="1" ht="18" customHeight="1" x14ac:dyDescent="0.25">
      <c r="E192" s="63"/>
      <c r="F192" s="63"/>
      <c r="G192" s="63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62"/>
      <c r="U192" s="63"/>
      <c r="V192" s="63"/>
      <c r="W192" s="63"/>
      <c r="X192" s="63"/>
    </row>
    <row r="193" spans="5:24" s="66" customFormat="1" ht="18" customHeight="1" x14ac:dyDescent="0.25">
      <c r="E193" s="63"/>
      <c r="F193" s="63"/>
      <c r="G193" s="63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62"/>
      <c r="U193" s="63"/>
      <c r="V193" s="63"/>
      <c r="W193" s="63"/>
      <c r="X193" s="63"/>
    </row>
    <row r="194" spans="5:24" s="66" customFormat="1" ht="18" customHeight="1" x14ac:dyDescent="0.25">
      <c r="E194" s="63"/>
      <c r="F194" s="63"/>
      <c r="G194" s="63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62"/>
      <c r="U194" s="63"/>
      <c r="V194" s="63"/>
      <c r="W194" s="63"/>
      <c r="X194" s="63"/>
    </row>
    <row r="195" spans="5:24" s="66" customFormat="1" ht="18" customHeight="1" x14ac:dyDescent="0.25">
      <c r="E195" s="63"/>
      <c r="F195" s="63"/>
      <c r="G195" s="63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62"/>
      <c r="U195" s="63"/>
      <c r="V195" s="63"/>
      <c r="W195" s="63"/>
      <c r="X195" s="63"/>
    </row>
    <row r="196" spans="5:24" s="66" customFormat="1" ht="18" customHeight="1" x14ac:dyDescent="0.25">
      <c r="E196" s="63"/>
      <c r="F196" s="63"/>
      <c r="G196" s="63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62"/>
      <c r="U196" s="63"/>
      <c r="V196" s="63"/>
      <c r="W196" s="63"/>
      <c r="X196" s="63"/>
    </row>
    <row r="197" spans="5:24" s="66" customFormat="1" ht="18" customHeight="1" x14ac:dyDescent="0.25">
      <c r="E197" s="63"/>
      <c r="F197" s="63"/>
      <c r="G197" s="63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62"/>
      <c r="U197" s="63"/>
      <c r="V197" s="63"/>
      <c r="W197" s="63"/>
      <c r="X197" s="63"/>
    </row>
    <row r="198" spans="5:24" s="66" customFormat="1" ht="18" customHeight="1" x14ac:dyDescent="0.25">
      <c r="E198" s="63"/>
      <c r="F198" s="63"/>
      <c r="G198" s="63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62"/>
      <c r="U198" s="63"/>
      <c r="V198" s="63"/>
      <c r="W198" s="63"/>
      <c r="X198" s="63"/>
    </row>
    <row r="199" spans="5:24" s="66" customFormat="1" ht="18" customHeight="1" x14ac:dyDescent="0.25">
      <c r="E199" s="63"/>
      <c r="F199" s="63"/>
      <c r="G199" s="63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62"/>
      <c r="U199" s="63"/>
      <c r="V199" s="63"/>
      <c r="W199" s="63"/>
      <c r="X199" s="63"/>
    </row>
    <row r="200" spans="5:24" s="66" customFormat="1" ht="18" customHeight="1" x14ac:dyDescent="0.25">
      <c r="E200" s="63"/>
      <c r="F200" s="63"/>
      <c r="G200" s="63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62"/>
      <c r="U200" s="63"/>
      <c r="V200" s="63"/>
      <c r="W200" s="63"/>
      <c r="X200" s="63"/>
    </row>
    <row r="201" spans="5:24" s="66" customFormat="1" ht="18" customHeight="1" x14ac:dyDescent="0.25">
      <c r="E201" s="63"/>
      <c r="F201" s="63"/>
      <c r="G201" s="63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62"/>
      <c r="U201" s="63"/>
      <c r="V201" s="63"/>
      <c r="W201" s="63"/>
      <c r="X201" s="63"/>
    </row>
    <row r="202" spans="5:24" s="66" customFormat="1" ht="18" customHeight="1" x14ac:dyDescent="0.25">
      <c r="E202" s="63"/>
      <c r="F202" s="63"/>
      <c r="G202" s="63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62"/>
      <c r="U202" s="63"/>
      <c r="V202" s="63"/>
      <c r="W202" s="63"/>
      <c r="X202" s="63"/>
    </row>
    <row r="203" spans="5:24" s="66" customFormat="1" ht="18" customHeight="1" x14ac:dyDescent="0.25">
      <c r="E203" s="63"/>
      <c r="F203" s="63"/>
      <c r="G203" s="63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62"/>
      <c r="U203" s="63"/>
      <c r="V203" s="63"/>
      <c r="W203" s="63"/>
      <c r="X203" s="63"/>
    </row>
    <row r="204" spans="5:24" s="66" customFormat="1" ht="18" customHeight="1" x14ac:dyDescent="0.25">
      <c r="E204" s="63"/>
      <c r="F204" s="63"/>
      <c r="G204" s="63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62"/>
      <c r="U204" s="63"/>
      <c r="V204" s="63"/>
      <c r="W204" s="63"/>
      <c r="X204" s="63"/>
    </row>
    <row r="205" spans="5:24" s="66" customFormat="1" ht="18" customHeight="1" x14ac:dyDescent="0.25">
      <c r="E205" s="63"/>
      <c r="F205" s="63"/>
      <c r="G205" s="63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62"/>
      <c r="U205" s="63"/>
      <c r="V205" s="63"/>
      <c r="W205" s="63"/>
      <c r="X205" s="63"/>
    </row>
    <row r="206" spans="5:24" s="66" customFormat="1" ht="18" customHeight="1" x14ac:dyDescent="0.25">
      <c r="E206" s="63"/>
      <c r="F206" s="63"/>
      <c r="G206" s="63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62"/>
      <c r="U206" s="63"/>
      <c r="V206" s="63"/>
      <c r="W206" s="63"/>
      <c r="X206" s="63"/>
    </row>
    <row r="207" spans="5:24" s="66" customFormat="1" ht="18" customHeight="1" x14ac:dyDescent="0.25">
      <c r="E207" s="63"/>
      <c r="F207" s="63"/>
      <c r="G207" s="63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62"/>
      <c r="U207" s="63"/>
      <c r="V207" s="63"/>
      <c r="W207" s="63"/>
      <c r="X207" s="63"/>
    </row>
    <row r="208" spans="5:24" s="66" customFormat="1" ht="18" customHeight="1" x14ac:dyDescent="0.25">
      <c r="E208" s="63"/>
      <c r="F208" s="63"/>
      <c r="G208" s="63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62"/>
      <c r="U208" s="63"/>
      <c r="V208" s="63"/>
      <c r="W208" s="63"/>
      <c r="X208" s="63"/>
    </row>
    <row r="209" spans="5:24" s="66" customFormat="1" ht="18" customHeight="1" x14ac:dyDescent="0.25">
      <c r="E209" s="63"/>
      <c r="F209" s="63"/>
      <c r="G209" s="63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62"/>
      <c r="U209" s="63"/>
      <c r="V209" s="63"/>
      <c r="W209" s="63"/>
      <c r="X209" s="63"/>
    </row>
    <row r="210" spans="5:24" s="66" customFormat="1" ht="18" customHeight="1" x14ac:dyDescent="0.25">
      <c r="E210" s="63"/>
      <c r="F210" s="63"/>
      <c r="G210" s="63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62"/>
      <c r="U210" s="63"/>
      <c r="V210" s="63"/>
      <c r="W210" s="63"/>
      <c r="X210" s="63"/>
    </row>
    <row r="211" spans="5:24" s="66" customFormat="1" ht="18" customHeight="1" x14ac:dyDescent="0.25">
      <c r="E211" s="63"/>
      <c r="F211" s="63"/>
      <c r="G211" s="63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62"/>
      <c r="U211" s="63"/>
      <c r="V211" s="63"/>
      <c r="W211" s="63"/>
      <c r="X211" s="63"/>
    </row>
    <row r="212" spans="5:24" s="66" customFormat="1" ht="18" customHeight="1" x14ac:dyDescent="0.25">
      <c r="E212" s="63"/>
      <c r="F212" s="63"/>
      <c r="G212" s="63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62"/>
      <c r="U212" s="63"/>
      <c r="V212" s="63"/>
      <c r="W212" s="63"/>
      <c r="X212" s="63"/>
    </row>
    <row r="213" spans="5:24" s="66" customFormat="1" ht="18" customHeight="1" x14ac:dyDescent="0.25">
      <c r="E213" s="63"/>
      <c r="F213" s="63"/>
      <c r="G213" s="63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62"/>
      <c r="U213" s="63"/>
      <c r="V213" s="63"/>
      <c r="W213" s="63"/>
      <c r="X213" s="63"/>
    </row>
    <row r="214" spans="5:24" s="66" customFormat="1" ht="18" customHeight="1" x14ac:dyDescent="0.25">
      <c r="E214" s="63"/>
      <c r="F214" s="63"/>
      <c r="G214" s="63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62"/>
      <c r="U214" s="63"/>
      <c r="V214" s="63"/>
      <c r="W214" s="63"/>
      <c r="X214" s="63"/>
    </row>
    <row r="215" spans="5:24" s="66" customFormat="1" ht="18" customHeight="1" x14ac:dyDescent="0.25">
      <c r="E215" s="63"/>
      <c r="F215" s="63"/>
      <c r="G215" s="63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62"/>
      <c r="U215" s="63"/>
      <c r="V215" s="63"/>
      <c r="W215" s="63"/>
      <c r="X215" s="63"/>
    </row>
    <row r="216" spans="5:24" s="66" customFormat="1" ht="18" customHeight="1" x14ac:dyDescent="0.25">
      <c r="E216" s="63"/>
      <c r="F216" s="63"/>
      <c r="G216" s="63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62"/>
      <c r="U216" s="63"/>
      <c r="V216" s="63"/>
      <c r="W216" s="63"/>
      <c r="X216" s="63"/>
    </row>
    <row r="217" spans="5:24" s="66" customFormat="1" ht="18" customHeight="1" x14ac:dyDescent="0.25">
      <c r="E217" s="63"/>
      <c r="F217" s="63"/>
      <c r="G217" s="63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62"/>
      <c r="U217" s="63"/>
      <c r="V217" s="63"/>
      <c r="W217" s="63"/>
      <c r="X217" s="63"/>
    </row>
    <row r="218" spans="5:24" s="66" customFormat="1" ht="18" customHeight="1" x14ac:dyDescent="0.25">
      <c r="E218" s="63"/>
      <c r="F218" s="63"/>
      <c r="G218" s="63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62"/>
      <c r="U218" s="63"/>
      <c r="V218" s="63"/>
      <c r="W218" s="63"/>
      <c r="X218" s="63"/>
    </row>
    <row r="219" spans="5:24" s="66" customFormat="1" ht="18" customHeight="1" x14ac:dyDescent="0.25">
      <c r="E219" s="63"/>
      <c r="F219" s="63"/>
      <c r="G219" s="63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62"/>
      <c r="U219" s="63"/>
      <c r="V219" s="63"/>
      <c r="W219" s="63"/>
      <c r="X219" s="63"/>
    </row>
    <row r="220" spans="5:24" s="66" customFormat="1" ht="18" customHeight="1" x14ac:dyDescent="0.25">
      <c r="E220" s="63"/>
      <c r="F220" s="63"/>
      <c r="G220" s="63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62"/>
      <c r="U220" s="63"/>
      <c r="V220" s="63"/>
      <c r="W220" s="63"/>
      <c r="X220" s="63"/>
    </row>
    <row r="221" spans="5:24" s="66" customFormat="1" ht="18" customHeight="1" x14ac:dyDescent="0.25">
      <c r="E221" s="63"/>
      <c r="F221" s="63"/>
      <c r="G221" s="63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62"/>
      <c r="U221" s="63"/>
      <c r="V221" s="63"/>
      <c r="W221" s="63"/>
      <c r="X221" s="63"/>
    </row>
    <row r="222" spans="5:24" s="66" customFormat="1" ht="18" customHeight="1" x14ac:dyDescent="0.25">
      <c r="E222" s="63"/>
      <c r="F222" s="63"/>
      <c r="G222" s="63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62"/>
      <c r="U222" s="63"/>
      <c r="V222" s="63"/>
      <c r="W222" s="63"/>
      <c r="X222" s="63"/>
    </row>
    <row r="223" spans="5:24" s="66" customFormat="1" ht="18" customHeight="1" x14ac:dyDescent="0.25">
      <c r="E223" s="63"/>
      <c r="F223" s="63"/>
      <c r="G223" s="63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62"/>
      <c r="U223" s="63"/>
      <c r="V223" s="63"/>
      <c r="W223" s="63"/>
      <c r="X223" s="63"/>
    </row>
    <row r="224" spans="5:24" s="66" customFormat="1" ht="18" customHeight="1" x14ac:dyDescent="0.25">
      <c r="E224" s="63"/>
      <c r="F224" s="63"/>
      <c r="G224" s="63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62"/>
      <c r="U224" s="63"/>
      <c r="V224" s="63"/>
      <c r="W224" s="63"/>
      <c r="X224" s="63"/>
    </row>
    <row r="225" spans="5:24" s="66" customFormat="1" ht="18" customHeight="1" x14ac:dyDescent="0.25">
      <c r="E225" s="63"/>
      <c r="F225" s="63"/>
      <c r="G225" s="63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62"/>
      <c r="U225" s="63"/>
      <c r="V225" s="63"/>
      <c r="W225" s="63"/>
      <c r="X225" s="63"/>
    </row>
    <row r="226" spans="5:24" s="66" customFormat="1" ht="18" customHeight="1" x14ac:dyDescent="0.25">
      <c r="E226" s="63"/>
      <c r="F226" s="63"/>
      <c r="G226" s="63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62"/>
      <c r="U226" s="63"/>
      <c r="V226" s="63"/>
      <c r="W226" s="63"/>
      <c r="X226" s="63"/>
    </row>
    <row r="227" spans="5:24" s="66" customFormat="1" ht="18" customHeight="1" x14ac:dyDescent="0.25">
      <c r="E227" s="63"/>
      <c r="F227" s="63"/>
      <c r="G227" s="63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62"/>
      <c r="U227" s="63"/>
      <c r="V227" s="63"/>
      <c r="W227" s="63"/>
      <c r="X227" s="63"/>
    </row>
    <row r="228" spans="5:24" s="66" customFormat="1" ht="18" customHeight="1" x14ac:dyDescent="0.25">
      <c r="E228" s="63"/>
      <c r="F228" s="63"/>
      <c r="G228" s="63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62"/>
      <c r="U228" s="63"/>
      <c r="V228" s="63"/>
      <c r="W228" s="63"/>
      <c r="X228" s="63"/>
    </row>
    <row r="229" spans="5:24" s="66" customFormat="1" ht="18" customHeight="1" x14ac:dyDescent="0.25">
      <c r="E229" s="63"/>
      <c r="F229" s="63"/>
      <c r="G229" s="63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62"/>
      <c r="U229" s="63"/>
      <c r="V229" s="63"/>
      <c r="W229" s="63"/>
      <c r="X229" s="63"/>
    </row>
    <row r="230" spans="5:24" s="66" customFormat="1" ht="18" customHeight="1" x14ac:dyDescent="0.25">
      <c r="E230" s="63"/>
      <c r="F230" s="63"/>
      <c r="G230" s="63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62"/>
      <c r="U230" s="63"/>
      <c r="V230" s="63"/>
      <c r="W230" s="63"/>
      <c r="X230" s="63"/>
    </row>
    <row r="231" spans="5:24" s="66" customFormat="1" ht="18" customHeight="1" x14ac:dyDescent="0.25">
      <c r="E231" s="63"/>
      <c r="F231" s="63"/>
      <c r="G231" s="63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62"/>
      <c r="U231" s="63"/>
      <c r="V231" s="63"/>
      <c r="W231" s="63"/>
      <c r="X231" s="63"/>
    </row>
    <row r="232" spans="5:24" s="66" customFormat="1" ht="18" customHeight="1" x14ac:dyDescent="0.25">
      <c r="E232" s="63"/>
      <c r="F232" s="63"/>
      <c r="G232" s="63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62"/>
      <c r="U232" s="63"/>
      <c r="V232" s="63"/>
      <c r="W232" s="63"/>
      <c r="X232" s="63"/>
    </row>
    <row r="233" spans="5:24" s="66" customFormat="1" ht="18" customHeight="1" x14ac:dyDescent="0.25">
      <c r="E233" s="63"/>
      <c r="F233" s="63"/>
      <c r="G233" s="63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62"/>
      <c r="U233" s="63"/>
      <c r="V233" s="63"/>
      <c r="W233" s="63"/>
      <c r="X233" s="63"/>
    </row>
    <row r="234" spans="5:24" s="66" customFormat="1" ht="18" customHeight="1" x14ac:dyDescent="0.25">
      <c r="E234" s="63"/>
      <c r="F234" s="63"/>
      <c r="G234" s="63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62"/>
      <c r="U234" s="63"/>
      <c r="V234" s="63"/>
      <c r="W234" s="63"/>
      <c r="X234" s="63"/>
    </row>
    <row r="235" spans="5:24" s="66" customFormat="1" ht="18" customHeight="1" x14ac:dyDescent="0.25">
      <c r="E235" s="63"/>
      <c r="F235" s="63"/>
      <c r="G235" s="63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62"/>
      <c r="U235" s="63"/>
      <c r="V235" s="63"/>
      <c r="W235" s="63"/>
      <c r="X235" s="63"/>
    </row>
    <row r="236" spans="5:24" s="66" customFormat="1" ht="18" customHeight="1" x14ac:dyDescent="0.25">
      <c r="E236" s="63"/>
      <c r="F236" s="63"/>
      <c r="G236" s="63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62"/>
      <c r="U236" s="63"/>
      <c r="V236" s="63"/>
      <c r="W236" s="63"/>
      <c r="X236" s="63"/>
    </row>
    <row r="237" spans="5:24" s="66" customFormat="1" ht="18" customHeight="1" x14ac:dyDescent="0.25">
      <c r="E237" s="63"/>
      <c r="F237" s="63"/>
      <c r="G237" s="63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62"/>
      <c r="U237" s="63"/>
      <c r="V237" s="63"/>
      <c r="W237" s="63"/>
      <c r="X237" s="63"/>
    </row>
    <row r="238" spans="5:24" s="66" customFormat="1" ht="18" customHeight="1" x14ac:dyDescent="0.25">
      <c r="E238" s="63"/>
      <c r="F238" s="63"/>
      <c r="G238" s="63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62"/>
      <c r="U238" s="63"/>
      <c r="V238" s="63"/>
      <c r="W238" s="63"/>
      <c r="X238" s="63"/>
    </row>
    <row r="239" spans="5:24" s="66" customFormat="1" ht="18" customHeight="1" x14ac:dyDescent="0.25">
      <c r="E239" s="63"/>
      <c r="F239" s="63"/>
      <c r="G239" s="63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62"/>
      <c r="U239" s="63"/>
      <c r="V239" s="63"/>
      <c r="W239" s="63"/>
      <c r="X239" s="63"/>
    </row>
    <row r="240" spans="5:24" s="66" customFormat="1" ht="18" customHeight="1" x14ac:dyDescent="0.25">
      <c r="E240" s="63"/>
      <c r="F240" s="63"/>
      <c r="G240" s="63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62"/>
      <c r="U240" s="63"/>
      <c r="V240" s="63"/>
      <c r="W240" s="63"/>
      <c r="X240" s="63"/>
    </row>
    <row r="241" spans="5:24" s="66" customFormat="1" ht="18" customHeight="1" x14ac:dyDescent="0.25">
      <c r="E241" s="63"/>
      <c r="F241" s="63"/>
      <c r="G241" s="63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62"/>
      <c r="U241" s="63"/>
      <c r="V241" s="63"/>
      <c r="W241" s="63"/>
      <c r="X241" s="63"/>
    </row>
    <row r="242" spans="5:24" s="66" customFormat="1" ht="18" customHeight="1" x14ac:dyDescent="0.25">
      <c r="E242" s="63"/>
      <c r="F242" s="63"/>
      <c r="G242" s="63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62"/>
      <c r="U242" s="63"/>
      <c r="V242" s="63"/>
      <c r="W242" s="63"/>
      <c r="X242" s="63"/>
    </row>
    <row r="243" spans="5:24" s="66" customFormat="1" ht="18" customHeight="1" x14ac:dyDescent="0.25">
      <c r="E243" s="63"/>
      <c r="F243" s="63"/>
      <c r="G243" s="63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62"/>
      <c r="U243" s="63"/>
      <c r="V243" s="63"/>
      <c r="W243" s="63"/>
      <c r="X243" s="63"/>
    </row>
    <row r="244" spans="5:24" s="66" customFormat="1" ht="18" customHeight="1" x14ac:dyDescent="0.25">
      <c r="E244" s="63"/>
      <c r="F244" s="63"/>
      <c r="G244" s="63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62"/>
      <c r="U244" s="63"/>
      <c r="V244" s="63"/>
      <c r="W244" s="63"/>
      <c r="X244" s="63"/>
    </row>
    <row r="245" spans="5:24" s="66" customFormat="1" ht="18" customHeight="1" x14ac:dyDescent="0.25">
      <c r="E245" s="63"/>
      <c r="F245" s="63"/>
      <c r="G245" s="63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62"/>
      <c r="U245" s="63"/>
      <c r="V245" s="63"/>
      <c r="W245" s="63"/>
      <c r="X245" s="63"/>
    </row>
    <row r="246" spans="5:24" s="66" customFormat="1" ht="18" customHeight="1" x14ac:dyDescent="0.25">
      <c r="E246" s="63"/>
      <c r="F246" s="63"/>
      <c r="G246" s="63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62"/>
      <c r="U246" s="63"/>
      <c r="V246" s="63"/>
      <c r="W246" s="63"/>
      <c r="X246" s="63"/>
    </row>
    <row r="247" spans="5:24" s="66" customFormat="1" ht="18" customHeight="1" x14ac:dyDescent="0.25">
      <c r="E247" s="63"/>
      <c r="F247" s="63"/>
      <c r="G247" s="63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62"/>
      <c r="U247" s="63"/>
      <c r="V247" s="63"/>
      <c r="W247" s="63"/>
      <c r="X247" s="63"/>
    </row>
    <row r="248" spans="5:24" s="66" customFormat="1" ht="18" customHeight="1" x14ac:dyDescent="0.25">
      <c r="E248" s="63"/>
      <c r="F248" s="63"/>
      <c r="G248" s="63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62"/>
      <c r="U248" s="63"/>
      <c r="V248" s="63"/>
      <c r="W248" s="63"/>
      <c r="X248" s="63"/>
    </row>
    <row r="249" spans="5:24" s="66" customFormat="1" ht="18" customHeight="1" x14ac:dyDescent="0.25">
      <c r="E249" s="63"/>
      <c r="F249" s="63"/>
      <c r="G249" s="63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62"/>
      <c r="U249" s="63"/>
      <c r="V249" s="63"/>
      <c r="W249" s="63"/>
      <c r="X249" s="63"/>
    </row>
    <row r="250" spans="5:24" s="66" customFormat="1" ht="18" customHeight="1" x14ac:dyDescent="0.25">
      <c r="E250" s="63"/>
      <c r="F250" s="63"/>
      <c r="G250" s="63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62"/>
      <c r="U250" s="63"/>
      <c r="V250" s="63"/>
      <c r="W250" s="63"/>
      <c r="X250" s="63"/>
    </row>
    <row r="251" spans="5:24" s="66" customFormat="1" ht="18" customHeight="1" x14ac:dyDescent="0.25">
      <c r="E251" s="63"/>
      <c r="F251" s="63"/>
      <c r="G251" s="63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62"/>
      <c r="U251" s="63"/>
      <c r="V251" s="63"/>
      <c r="W251" s="63"/>
      <c r="X251" s="63"/>
    </row>
    <row r="252" spans="5:24" s="66" customFormat="1" ht="18" customHeight="1" x14ac:dyDescent="0.25">
      <c r="E252" s="63"/>
      <c r="F252" s="63"/>
      <c r="G252" s="63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62"/>
      <c r="U252" s="63"/>
      <c r="V252" s="63"/>
      <c r="W252" s="63"/>
      <c r="X252" s="63"/>
    </row>
    <row r="253" spans="5:24" s="66" customFormat="1" ht="18" customHeight="1" x14ac:dyDescent="0.25">
      <c r="E253" s="63"/>
      <c r="F253" s="63"/>
      <c r="G253" s="63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62"/>
      <c r="U253" s="63"/>
      <c r="V253" s="63"/>
      <c r="W253" s="63"/>
      <c r="X253" s="63"/>
    </row>
    <row r="254" spans="5:24" s="66" customFormat="1" ht="18" customHeight="1" x14ac:dyDescent="0.25">
      <c r="E254" s="63"/>
      <c r="F254" s="63"/>
      <c r="G254" s="63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62"/>
      <c r="U254" s="63"/>
      <c r="V254" s="63"/>
      <c r="W254" s="63"/>
      <c r="X254" s="63"/>
    </row>
    <row r="255" spans="5:24" s="66" customFormat="1" ht="18" customHeight="1" x14ac:dyDescent="0.25">
      <c r="E255" s="63"/>
      <c r="F255" s="63"/>
      <c r="G255" s="63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62"/>
      <c r="U255" s="63"/>
      <c r="V255" s="63"/>
      <c r="W255" s="63"/>
      <c r="X255" s="63"/>
    </row>
    <row r="256" spans="5:24" s="66" customFormat="1" ht="18" customHeight="1" x14ac:dyDescent="0.25">
      <c r="E256" s="63"/>
      <c r="F256" s="63"/>
      <c r="G256" s="63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62"/>
      <c r="U256" s="63"/>
      <c r="V256" s="63"/>
      <c r="W256" s="63"/>
      <c r="X256" s="63"/>
    </row>
    <row r="257" spans="5:24" s="66" customFormat="1" ht="18" customHeight="1" x14ac:dyDescent="0.25">
      <c r="E257" s="63"/>
      <c r="F257" s="63"/>
      <c r="G257" s="63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62"/>
      <c r="U257" s="63"/>
      <c r="V257" s="63"/>
      <c r="W257" s="63"/>
      <c r="X257" s="63"/>
    </row>
    <row r="258" spans="5:24" s="66" customFormat="1" ht="18" customHeight="1" x14ac:dyDescent="0.25">
      <c r="E258" s="63"/>
      <c r="F258" s="63"/>
      <c r="G258" s="63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62"/>
      <c r="U258" s="63"/>
      <c r="V258" s="63"/>
      <c r="W258" s="63"/>
      <c r="X258" s="63"/>
    </row>
    <row r="259" spans="5:24" s="66" customFormat="1" ht="18" customHeight="1" x14ac:dyDescent="0.25">
      <c r="E259" s="63"/>
      <c r="F259" s="63"/>
      <c r="G259" s="63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62"/>
      <c r="U259" s="63"/>
      <c r="V259" s="63"/>
      <c r="W259" s="63"/>
      <c r="X259" s="63"/>
    </row>
    <row r="260" spans="5:24" s="66" customFormat="1" ht="18" customHeight="1" x14ac:dyDescent="0.25">
      <c r="E260" s="63"/>
      <c r="F260" s="63"/>
      <c r="G260" s="63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62"/>
      <c r="U260" s="63"/>
      <c r="V260" s="63"/>
      <c r="W260" s="63"/>
      <c r="X260" s="63"/>
    </row>
    <row r="261" spans="5:24" s="66" customFormat="1" ht="18" customHeight="1" x14ac:dyDescent="0.25">
      <c r="E261" s="63"/>
      <c r="F261" s="63"/>
      <c r="G261" s="63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62"/>
      <c r="U261" s="63"/>
      <c r="V261" s="63"/>
      <c r="W261" s="63"/>
      <c r="X261" s="63"/>
    </row>
    <row r="262" spans="5:24" s="66" customFormat="1" ht="18" customHeight="1" x14ac:dyDescent="0.25">
      <c r="E262" s="63"/>
      <c r="F262" s="63"/>
      <c r="G262" s="63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62"/>
      <c r="U262" s="63"/>
      <c r="V262" s="63"/>
      <c r="W262" s="63"/>
      <c r="X262" s="63"/>
    </row>
    <row r="263" spans="5:24" s="66" customFormat="1" ht="18" customHeight="1" x14ac:dyDescent="0.25">
      <c r="E263" s="63"/>
      <c r="F263" s="63"/>
      <c r="G263" s="63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62"/>
      <c r="U263" s="63"/>
      <c r="V263" s="63"/>
      <c r="W263" s="63"/>
      <c r="X263" s="63"/>
    </row>
    <row r="264" spans="5:24" s="66" customFormat="1" ht="18" customHeight="1" x14ac:dyDescent="0.25">
      <c r="E264" s="63"/>
      <c r="F264" s="63"/>
      <c r="G264" s="63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62"/>
      <c r="U264" s="63"/>
      <c r="V264" s="63"/>
      <c r="W264" s="63"/>
      <c r="X264" s="63"/>
    </row>
    <row r="265" spans="5:24" s="66" customFormat="1" ht="18" customHeight="1" x14ac:dyDescent="0.25">
      <c r="E265" s="63"/>
      <c r="F265" s="63"/>
      <c r="G265" s="63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62"/>
      <c r="U265" s="63"/>
      <c r="V265" s="63"/>
      <c r="W265" s="63"/>
      <c r="X265" s="63"/>
    </row>
    <row r="266" spans="5:24" s="66" customFormat="1" ht="18" customHeight="1" x14ac:dyDescent="0.25">
      <c r="E266" s="63"/>
      <c r="F266" s="63"/>
      <c r="G266" s="63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62"/>
      <c r="U266" s="63"/>
      <c r="V266" s="63"/>
      <c r="W266" s="63"/>
      <c r="X266" s="63"/>
    </row>
  </sheetData>
  <mergeCells count="22">
    <mergeCell ref="A18:G18"/>
    <mergeCell ref="A19:G19"/>
    <mergeCell ref="A20:G20"/>
    <mergeCell ref="Q6:Q7"/>
    <mergeCell ref="R6:R7"/>
    <mergeCell ref="A6:A7"/>
    <mergeCell ref="B6:B7"/>
    <mergeCell ref="C6:C7"/>
    <mergeCell ref="D6:D7"/>
    <mergeCell ref="E6:F7"/>
    <mergeCell ref="S6:S7"/>
    <mergeCell ref="T8:U8"/>
    <mergeCell ref="G6:G7"/>
    <mergeCell ref="H6:I6"/>
    <mergeCell ref="J6:K6"/>
    <mergeCell ref="L6:M6"/>
    <mergeCell ref="O6:P6"/>
    <mergeCell ref="A1:S1"/>
    <mergeCell ref="A2:S2"/>
    <mergeCell ref="A3:S3"/>
    <mergeCell ref="A4:S4"/>
    <mergeCell ref="A5:S5"/>
  </mergeCells>
  <printOptions horizontalCentered="1"/>
  <pageMargins left="0.15748031496062992" right="0.15748031496062992" top="0.35433070866141736" bottom="0.35433070866141736" header="0.27559055118110237" footer="0.59055118110236227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137"/>
  <sheetViews>
    <sheetView workbookViewId="0">
      <pane ySplit="4" topLeftCell="A11" activePane="bottomLeft" state="frozenSplit"/>
      <selection activeCell="A22" sqref="A22:D22"/>
      <selection pane="bottomLeft" activeCell="D12" sqref="D12"/>
    </sheetView>
  </sheetViews>
  <sheetFormatPr defaultRowHeight="18.75" x14ac:dyDescent="0.25"/>
  <cols>
    <col min="1" max="1" width="33.625" style="82" customWidth="1"/>
    <col min="2" max="2" width="13.875" style="13" customWidth="1"/>
    <col min="3" max="3" width="33.625" style="82" customWidth="1"/>
    <col min="4" max="4" width="13.875" style="13" customWidth="1"/>
    <col min="5" max="5" width="10.5" style="82" customWidth="1"/>
    <col min="6" max="6" width="9.5" style="82" bestFit="1" customWidth="1"/>
    <col min="7" max="256" width="9" style="82"/>
    <col min="257" max="257" width="38.875" style="82" customWidth="1"/>
    <col min="258" max="258" width="13.875" style="82" customWidth="1"/>
    <col min="259" max="259" width="38.875" style="82" customWidth="1"/>
    <col min="260" max="260" width="13.875" style="82" customWidth="1"/>
    <col min="261" max="261" width="10.5" style="82" customWidth="1"/>
    <col min="262" max="262" width="9.5" style="82" bestFit="1" customWidth="1"/>
    <col min="263" max="512" width="9" style="82"/>
    <col min="513" max="513" width="38.875" style="82" customWidth="1"/>
    <col min="514" max="514" width="13.875" style="82" customWidth="1"/>
    <col min="515" max="515" width="38.875" style="82" customWidth="1"/>
    <col min="516" max="516" width="13.875" style="82" customWidth="1"/>
    <col min="517" max="517" width="10.5" style="82" customWidth="1"/>
    <col min="518" max="518" width="9.5" style="82" bestFit="1" customWidth="1"/>
    <col min="519" max="768" width="9" style="82"/>
    <col min="769" max="769" width="38.875" style="82" customWidth="1"/>
    <col min="770" max="770" width="13.875" style="82" customWidth="1"/>
    <col min="771" max="771" width="38.875" style="82" customWidth="1"/>
    <col min="772" max="772" width="13.875" style="82" customWidth="1"/>
    <col min="773" max="773" width="10.5" style="82" customWidth="1"/>
    <col min="774" max="774" width="9.5" style="82" bestFit="1" customWidth="1"/>
    <col min="775" max="1024" width="9" style="82"/>
    <col min="1025" max="1025" width="38.875" style="82" customWidth="1"/>
    <col min="1026" max="1026" width="13.875" style="82" customWidth="1"/>
    <col min="1027" max="1027" width="38.875" style="82" customWidth="1"/>
    <col min="1028" max="1028" width="13.875" style="82" customWidth="1"/>
    <col min="1029" max="1029" width="10.5" style="82" customWidth="1"/>
    <col min="1030" max="1030" width="9.5" style="82" bestFit="1" customWidth="1"/>
    <col min="1031" max="1280" width="9" style="82"/>
    <col min="1281" max="1281" width="38.875" style="82" customWidth="1"/>
    <col min="1282" max="1282" width="13.875" style="82" customWidth="1"/>
    <col min="1283" max="1283" width="38.875" style="82" customWidth="1"/>
    <col min="1284" max="1284" width="13.875" style="82" customWidth="1"/>
    <col min="1285" max="1285" width="10.5" style="82" customWidth="1"/>
    <col min="1286" max="1286" width="9.5" style="82" bestFit="1" customWidth="1"/>
    <col min="1287" max="1536" width="9" style="82"/>
    <col min="1537" max="1537" width="38.875" style="82" customWidth="1"/>
    <col min="1538" max="1538" width="13.875" style="82" customWidth="1"/>
    <col min="1539" max="1539" width="38.875" style="82" customWidth="1"/>
    <col min="1540" max="1540" width="13.875" style="82" customWidth="1"/>
    <col min="1541" max="1541" width="10.5" style="82" customWidth="1"/>
    <col min="1542" max="1542" width="9.5" style="82" bestFit="1" customWidth="1"/>
    <col min="1543" max="1792" width="9" style="82"/>
    <col min="1793" max="1793" width="38.875" style="82" customWidth="1"/>
    <col min="1794" max="1794" width="13.875" style="82" customWidth="1"/>
    <col min="1795" max="1795" width="38.875" style="82" customWidth="1"/>
    <col min="1796" max="1796" width="13.875" style="82" customWidth="1"/>
    <col min="1797" max="1797" width="10.5" style="82" customWidth="1"/>
    <col min="1798" max="1798" width="9.5" style="82" bestFit="1" customWidth="1"/>
    <col min="1799" max="2048" width="9" style="82"/>
    <col min="2049" max="2049" width="38.875" style="82" customWidth="1"/>
    <col min="2050" max="2050" width="13.875" style="82" customWidth="1"/>
    <col min="2051" max="2051" width="38.875" style="82" customWidth="1"/>
    <col min="2052" max="2052" width="13.875" style="82" customWidth="1"/>
    <col min="2053" max="2053" width="10.5" style="82" customWidth="1"/>
    <col min="2054" max="2054" width="9.5" style="82" bestFit="1" customWidth="1"/>
    <col min="2055" max="2304" width="9" style="82"/>
    <col min="2305" max="2305" width="38.875" style="82" customWidth="1"/>
    <col min="2306" max="2306" width="13.875" style="82" customWidth="1"/>
    <col min="2307" max="2307" width="38.875" style="82" customWidth="1"/>
    <col min="2308" max="2308" width="13.875" style="82" customWidth="1"/>
    <col min="2309" max="2309" width="10.5" style="82" customWidth="1"/>
    <col min="2310" max="2310" width="9.5" style="82" bestFit="1" customWidth="1"/>
    <col min="2311" max="2560" width="9" style="82"/>
    <col min="2561" max="2561" width="38.875" style="82" customWidth="1"/>
    <col min="2562" max="2562" width="13.875" style="82" customWidth="1"/>
    <col min="2563" max="2563" width="38.875" style="82" customWidth="1"/>
    <col min="2564" max="2564" width="13.875" style="82" customWidth="1"/>
    <col min="2565" max="2565" width="10.5" style="82" customWidth="1"/>
    <col min="2566" max="2566" width="9.5" style="82" bestFit="1" customWidth="1"/>
    <col min="2567" max="2816" width="9" style="82"/>
    <col min="2817" max="2817" width="38.875" style="82" customWidth="1"/>
    <col min="2818" max="2818" width="13.875" style="82" customWidth="1"/>
    <col min="2819" max="2819" width="38.875" style="82" customWidth="1"/>
    <col min="2820" max="2820" width="13.875" style="82" customWidth="1"/>
    <col min="2821" max="2821" width="10.5" style="82" customWidth="1"/>
    <col min="2822" max="2822" width="9.5" style="82" bestFit="1" customWidth="1"/>
    <col min="2823" max="3072" width="9" style="82"/>
    <col min="3073" max="3073" width="38.875" style="82" customWidth="1"/>
    <col min="3074" max="3074" width="13.875" style="82" customWidth="1"/>
    <col min="3075" max="3075" width="38.875" style="82" customWidth="1"/>
    <col min="3076" max="3076" width="13.875" style="82" customWidth="1"/>
    <col min="3077" max="3077" width="10.5" style="82" customWidth="1"/>
    <col min="3078" max="3078" width="9.5" style="82" bestFit="1" customWidth="1"/>
    <col min="3079" max="3328" width="9" style="82"/>
    <col min="3329" max="3329" width="38.875" style="82" customWidth="1"/>
    <col min="3330" max="3330" width="13.875" style="82" customWidth="1"/>
    <col min="3331" max="3331" width="38.875" style="82" customWidth="1"/>
    <col min="3332" max="3332" width="13.875" style="82" customWidth="1"/>
    <col min="3333" max="3333" width="10.5" style="82" customWidth="1"/>
    <col min="3334" max="3334" width="9.5" style="82" bestFit="1" customWidth="1"/>
    <col min="3335" max="3584" width="9" style="82"/>
    <col min="3585" max="3585" width="38.875" style="82" customWidth="1"/>
    <col min="3586" max="3586" width="13.875" style="82" customWidth="1"/>
    <col min="3587" max="3587" width="38.875" style="82" customWidth="1"/>
    <col min="3588" max="3588" width="13.875" style="82" customWidth="1"/>
    <col min="3589" max="3589" width="10.5" style="82" customWidth="1"/>
    <col min="3590" max="3590" width="9.5" style="82" bestFit="1" customWidth="1"/>
    <col min="3591" max="3840" width="9" style="82"/>
    <col min="3841" max="3841" width="38.875" style="82" customWidth="1"/>
    <col min="3842" max="3842" width="13.875" style="82" customWidth="1"/>
    <col min="3843" max="3843" width="38.875" style="82" customWidth="1"/>
    <col min="3844" max="3844" width="13.875" style="82" customWidth="1"/>
    <col min="3845" max="3845" width="10.5" style="82" customWidth="1"/>
    <col min="3846" max="3846" width="9.5" style="82" bestFit="1" customWidth="1"/>
    <col min="3847" max="4096" width="9" style="82"/>
    <col min="4097" max="4097" width="38.875" style="82" customWidth="1"/>
    <col min="4098" max="4098" width="13.875" style="82" customWidth="1"/>
    <col min="4099" max="4099" width="38.875" style="82" customWidth="1"/>
    <col min="4100" max="4100" width="13.875" style="82" customWidth="1"/>
    <col min="4101" max="4101" width="10.5" style="82" customWidth="1"/>
    <col min="4102" max="4102" width="9.5" style="82" bestFit="1" customWidth="1"/>
    <col min="4103" max="4352" width="9" style="82"/>
    <col min="4353" max="4353" width="38.875" style="82" customWidth="1"/>
    <col min="4354" max="4354" width="13.875" style="82" customWidth="1"/>
    <col min="4355" max="4355" width="38.875" style="82" customWidth="1"/>
    <col min="4356" max="4356" width="13.875" style="82" customWidth="1"/>
    <col min="4357" max="4357" width="10.5" style="82" customWidth="1"/>
    <col min="4358" max="4358" width="9.5" style="82" bestFit="1" customWidth="1"/>
    <col min="4359" max="4608" width="9" style="82"/>
    <col min="4609" max="4609" width="38.875" style="82" customWidth="1"/>
    <col min="4610" max="4610" width="13.875" style="82" customWidth="1"/>
    <col min="4611" max="4611" width="38.875" style="82" customWidth="1"/>
    <col min="4612" max="4612" width="13.875" style="82" customWidth="1"/>
    <col min="4613" max="4613" width="10.5" style="82" customWidth="1"/>
    <col min="4614" max="4614" width="9.5" style="82" bestFit="1" customWidth="1"/>
    <col min="4615" max="4864" width="9" style="82"/>
    <col min="4865" max="4865" width="38.875" style="82" customWidth="1"/>
    <col min="4866" max="4866" width="13.875" style="82" customWidth="1"/>
    <col min="4867" max="4867" width="38.875" style="82" customWidth="1"/>
    <col min="4868" max="4868" width="13.875" style="82" customWidth="1"/>
    <col min="4869" max="4869" width="10.5" style="82" customWidth="1"/>
    <col min="4870" max="4870" width="9.5" style="82" bestFit="1" customWidth="1"/>
    <col min="4871" max="5120" width="9" style="82"/>
    <col min="5121" max="5121" width="38.875" style="82" customWidth="1"/>
    <col min="5122" max="5122" width="13.875" style="82" customWidth="1"/>
    <col min="5123" max="5123" width="38.875" style="82" customWidth="1"/>
    <col min="5124" max="5124" width="13.875" style="82" customWidth="1"/>
    <col min="5125" max="5125" width="10.5" style="82" customWidth="1"/>
    <col min="5126" max="5126" width="9.5" style="82" bestFit="1" customWidth="1"/>
    <col min="5127" max="5376" width="9" style="82"/>
    <col min="5377" max="5377" width="38.875" style="82" customWidth="1"/>
    <col min="5378" max="5378" width="13.875" style="82" customWidth="1"/>
    <col min="5379" max="5379" width="38.875" style="82" customWidth="1"/>
    <col min="5380" max="5380" width="13.875" style="82" customWidth="1"/>
    <col min="5381" max="5381" width="10.5" style="82" customWidth="1"/>
    <col min="5382" max="5382" width="9.5" style="82" bestFit="1" customWidth="1"/>
    <col min="5383" max="5632" width="9" style="82"/>
    <col min="5633" max="5633" width="38.875" style="82" customWidth="1"/>
    <col min="5634" max="5634" width="13.875" style="82" customWidth="1"/>
    <col min="5635" max="5635" width="38.875" style="82" customWidth="1"/>
    <col min="5636" max="5636" width="13.875" style="82" customWidth="1"/>
    <col min="5637" max="5637" width="10.5" style="82" customWidth="1"/>
    <col min="5638" max="5638" width="9.5" style="82" bestFit="1" customWidth="1"/>
    <col min="5639" max="5888" width="9" style="82"/>
    <col min="5889" max="5889" width="38.875" style="82" customWidth="1"/>
    <col min="5890" max="5890" width="13.875" style="82" customWidth="1"/>
    <col min="5891" max="5891" width="38.875" style="82" customWidth="1"/>
    <col min="5892" max="5892" width="13.875" style="82" customWidth="1"/>
    <col min="5893" max="5893" width="10.5" style="82" customWidth="1"/>
    <col min="5894" max="5894" width="9.5" style="82" bestFit="1" customWidth="1"/>
    <col min="5895" max="6144" width="9" style="82"/>
    <col min="6145" max="6145" width="38.875" style="82" customWidth="1"/>
    <col min="6146" max="6146" width="13.875" style="82" customWidth="1"/>
    <col min="6147" max="6147" width="38.875" style="82" customWidth="1"/>
    <col min="6148" max="6148" width="13.875" style="82" customWidth="1"/>
    <col min="6149" max="6149" width="10.5" style="82" customWidth="1"/>
    <col min="6150" max="6150" width="9.5" style="82" bestFit="1" customWidth="1"/>
    <col min="6151" max="6400" width="9" style="82"/>
    <col min="6401" max="6401" width="38.875" style="82" customWidth="1"/>
    <col min="6402" max="6402" width="13.875" style="82" customWidth="1"/>
    <col min="6403" max="6403" width="38.875" style="82" customWidth="1"/>
    <col min="6404" max="6404" width="13.875" style="82" customWidth="1"/>
    <col min="6405" max="6405" width="10.5" style="82" customWidth="1"/>
    <col min="6406" max="6406" width="9.5" style="82" bestFit="1" customWidth="1"/>
    <col min="6407" max="6656" width="9" style="82"/>
    <col min="6657" max="6657" width="38.875" style="82" customWidth="1"/>
    <col min="6658" max="6658" width="13.875" style="82" customWidth="1"/>
    <col min="6659" max="6659" width="38.875" style="82" customWidth="1"/>
    <col min="6660" max="6660" width="13.875" style="82" customWidth="1"/>
    <col min="6661" max="6661" width="10.5" style="82" customWidth="1"/>
    <col min="6662" max="6662" width="9.5" style="82" bestFit="1" customWidth="1"/>
    <col min="6663" max="6912" width="9" style="82"/>
    <col min="6913" max="6913" width="38.875" style="82" customWidth="1"/>
    <col min="6914" max="6914" width="13.875" style="82" customWidth="1"/>
    <col min="6915" max="6915" width="38.875" style="82" customWidth="1"/>
    <col min="6916" max="6916" width="13.875" style="82" customWidth="1"/>
    <col min="6917" max="6917" width="10.5" style="82" customWidth="1"/>
    <col min="6918" max="6918" width="9.5" style="82" bestFit="1" customWidth="1"/>
    <col min="6919" max="7168" width="9" style="82"/>
    <col min="7169" max="7169" width="38.875" style="82" customWidth="1"/>
    <col min="7170" max="7170" width="13.875" style="82" customWidth="1"/>
    <col min="7171" max="7171" width="38.875" style="82" customWidth="1"/>
    <col min="7172" max="7172" width="13.875" style="82" customWidth="1"/>
    <col min="7173" max="7173" width="10.5" style="82" customWidth="1"/>
    <col min="7174" max="7174" width="9.5" style="82" bestFit="1" customWidth="1"/>
    <col min="7175" max="7424" width="9" style="82"/>
    <col min="7425" max="7425" width="38.875" style="82" customWidth="1"/>
    <col min="7426" max="7426" width="13.875" style="82" customWidth="1"/>
    <col min="7427" max="7427" width="38.875" style="82" customWidth="1"/>
    <col min="7428" max="7428" width="13.875" style="82" customWidth="1"/>
    <col min="7429" max="7429" width="10.5" style="82" customWidth="1"/>
    <col min="7430" max="7430" width="9.5" style="82" bestFit="1" customWidth="1"/>
    <col min="7431" max="7680" width="9" style="82"/>
    <col min="7681" max="7681" width="38.875" style="82" customWidth="1"/>
    <col min="7682" max="7682" width="13.875" style="82" customWidth="1"/>
    <col min="7683" max="7683" width="38.875" style="82" customWidth="1"/>
    <col min="7684" max="7684" width="13.875" style="82" customWidth="1"/>
    <col min="7685" max="7685" width="10.5" style="82" customWidth="1"/>
    <col min="7686" max="7686" width="9.5" style="82" bestFit="1" customWidth="1"/>
    <col min="7687" max="7936" width="9" style="82"/>
    <col min="7937" max="7937" width="38.875" style="82" customWidth="1"/>
    <col min="7938" max="7938" width="13.875" style="82" customWidth="1"/>
    <col min="7939" max="7939" width="38.875" style="82" customWidth="1"/>
    <col min="7940" max="7940" width="13.875" style="82" customWidth="1"/>
    <col min="7941" max="7941" width="10.5" style="82" customWidth="1"/>
    <col min="7942" max="7942" width="9.5" style="82" bestFit="1" customWidth="1"/>
    <col min="7943" max="8192" width="9" style="82"/>
    <col min="8193" max="8193" width="38.875" style="82" customWidth="1"/>
    <col min="8194" max="8194" width="13.875" style="82" customWidth="1"/>
    <col min="8195" max="8195" width="38.875" style="82" customWidth="1"/>
    <col min="8196" max="8196" width="13.875" style="82" customWidth="1"/>
    <col min="8197" max="8197" width="10.5" style="82" customWidth="1"/>
    <col min="8198" max="8198" width="9.5" style="82" bestFit="1" customWidth="1"/>
    <col min="8199" max="8448" width="9" style="82"/>
    <col min="8449" max="8449" width="38.875" style="82" customWidth="1"/>
    <col min="8450" max="8450" width="13.875" style="82" customWidth="1"/>
    <col min="8451" max="8451" width="38.875" style="82" customWidth="1"/>
    <col min="8452" max="8452" width="13.875" style="82" customWidth="1"/>
    <col min="8453" max="8453" width="10.5" style="82" customWidth="1"/>
    <col min="8454" max="8454" width="9.5" style="82" bestFit="1" customWidth="1"/>
    <col min="8455" max="8704" width="9" style="82"/>
    <col min="8705" max="8705" width="38.875" style="82" customWidth="1"/>
    <col min="8706" max="8706" width="13.875" style="82" customWidth="1"/>
    <col min="8707" max="8707" width="38.875" style="82" customWidth="1"/>
    <col min="8708" max="8708" width="13.875" style="82" customWidth="1"/>
    <col min="8709" max="8709" width="10.5" style="82" customWidth="1"/>
    <col min="8710" max="8710" width="9.5" style="82" bestFit="1" customWidth="1"/>
    <col min="8711" max="8960" width="9" style="82"/>
    <col min="8961" max="8961" width="38.875" style="82" customWidth="1"/>
    <col min="8962" max="8962" width="13.875" style="82" customWidth="1"/>
    <col min="8963" max="8963" width="38.875" style="82" customWidth="1"/>
    <col min="8964" max="8964" width="13.875" style="82" customWidth="1"/>
    <col min="8965" max="8965" width="10.5" style="82" customWidth="1"/>
    <col min="8966" max="8966" width="9.5" style="82" bestFit="1" customWidth="1"/>
    <col min="8967" max="9216" width="9" style="82"/>
    <col min="9217" max="9217" width="38.875" style="82" customWidth="1"/>
    <col min="9218" max="9218" width="13.875" style="82" customWidth="1"/>
    <col min="9219" max="9219" width="38.875" style="82" customWidth="1"/>
    <col min="9220" max="9220" width="13.875" style="82" customWidth="1"/>
    <col min="9221" max="9221" width="10.5" style="82" customWidth="1"/>
    <col min="9222" max="9222" width="9.5" style="82" bestFit="1" customWidth="1"/>
    <col min="9223" max="9472" width="9" style="82"/>
    <col min="9473" max="9473" width="38.875" style="82" customWidth="1"/>
    <col min="9474" max="9474" width="13.875" style="82" customWidth="1"/>
    <col min="9475" max="9475" width="38.875" style="82" customWidth="1"/>
    <col min="9476" max="9476" width="13.875" style="82" customWidth="1"/>
    <col min="9477" max="9477" width="10.5" style="82" customWidth="1"/>
    <col min="9478" max="9478" width="9.5" style="82" bestFit="1" customWidth="1"/>
    <col min="9479" max="9728" width="9" style="82"/>
    <col min="9729" max="9729" width="38.875" style="82" customWidth="1"/>
    <col min="9730" max="9730" width="13.875" style="82" customWidth="1"/>
    <col min="9731" max="9731" width="38.875" style="82" customWidth="1"/>
    <col min="9732" max="9732" width="13.875" style="82" customWidth="1"/>
    <col min="9733" max="9733" width="10.5" style="82" customWidth="1"/>
    <col min="9734" max="9734" width="9.5" style="82" bestFit="1" customWidth="1"/>
    <col min="9735" max="9984" width="9" style="82"/>
    <col min="9985" max="9985" width="38.875" style="82" customWidth="1"/>
    <col min="9986" max="9986" width="13.875" style="82" customWidth="1"/>
    <col min="9987" max="9987" width="38.875" style="82" customWidth="1"/>
    <col min="9988" max="9988" width="13.875" style="82" customWidth="1"/>
    <col min="9989" max="9989" width="10.5" style="82" customWidth="1"/>
    <col min="9990" max="9990" width="9.5" style="82" bestFit="1" customWidth="1"/>
    <col min="9991" max="10240" width="9" style="82"/>
    <col min="10241" max="10241" width="38.875" style="82" customWidth="1"/>
    <col min="10242" max="10242" width="13.875" style="82" customWidth="1"/>
    <col min="10243" max="10243" width="38.875" style="82" customWidth="1"/>
    <col min="10244" max="10244" width="13.875" style="82" customWidth="1"/>
    <col min="10245" max="10245" width="10.5" style="82" customWidth="1"/>
    <col min="10246" max="10246" width="9.5" style="82" bestFit="1" customWidth="1"/>
    <col min="10247" max="10496" width="9" style="82"/>
    <col min="10497" max="10497" width="38.875" style="82" customWidth="1"/>
    <col min="10498" max="10498" width="13.875" style="82" customWidth="1"/>
    <col min="10499" max="10499" width="38.875" style="82" customWidth="1"/>
    <col min="10500" max="10500" width="13.875" style="82" customWidth="1"/>
    <col min="10501" max="10501" width="10.5" style="82" customWidth="1"/>
    <col min="10502" max="10502" width="9.5" style="82" bestFit="1" customWidth="1"/>
    <col min="10503" max="10752" width="9" style="82"/>
    <col min="10753" max="10753" width="38.875" style="82" customWidth="1"/>
    <col min="10754" max="10754" width="13.875" style="82" customWidth="1"/>
    <col min="10755" max="10755" width="38.875" style="82" customWidth="1"/>
    <col min="10756" max="10756" width="13.875" style="82" customWidth="1"/>
    <col min="10757" max="10757" width="10.5" style="82" customWidth="1"/>
    <col min="10758" max="10758" width="9.5" style="82" bestFit="1" customWidth="1"/>
    <col min="10759" max="11008" width="9" style="82"/>
    <col min="11009" max="11009" width="38.875" style="82" customWidth="1"/>
    <col min="11010" max="11010" width="13.875" style="82" customWidth="1"/>
    <col min="11011" max="11011" width="38.875" style="82" customWidth="1"/>
    <col min="11012" max="11012" width="13.875" style="82" customWidth="1"/>
    <col min="11013" max="11013" width="10.5" style="82" customWidth="1"/>
    <col min="11014" max="11014" width="9.5" style="82" bestFit="1" customWidth="1"/>
    <col min="11015" max="11264" width="9" style="82"/>
    <col min="11265" max="11265" width="38.875" style="82" customWidth="1"/>
    <col min="11266" max="11266" width="13.875" style="82" customWidth="1"/>
    <col min="11267" max="11267" width="38.875" style="82" customWidth="1"/>
    <col min="11268" max="11268" width="13.875" style="82" customWidth="1"/>
    <col min="11269" max="11269" width="10.5" style="82" customWidth="1"/>
    <col min="11270" max="11270" width="9.5" style="82" bestFit="1" customWidth="1"/>
    <col min="11271" max="11520" width="9" style="82"/>
    <col min="11521" max="11521" width="38.875" style="82" customWidth="1"/>
    <col min="11522" max="11522" width="13.875" style="82" customWidth="1"/>
    <col min="11523" max="11523" width="38.875" style="82" customWidth="1"/>
    <col min="11524" max="11524" width="13.875" style="82" customWidth="1"/>
    <col min="11525" max="11525" width="10.5" style="82" customWidth="1"/>
    <col min="11526" max="11526" width="9.5" style="82" bestFit="1" customWidth="1"/>
    <col min="11527" max="11776" width="9" style="82"/>
    <col min="11777" max="11777" width="38.875" style="82" customWidth="1"/>
    <col min="11778" max="11778" width="13.875" style="82" customWidth="1"/>
    <col min="11779" max="11779" width="38.875" style="82" customWidth="1"/>
    <col min="11780" max="11780" width="13.875" style="82" customWidth="1"/>
    <col min="11781" max="11781" width="10.5" style="82" customWidth="1"/>
    <col min="11782" max="11782" width="9.5" style="82" bestFit="1" customWidth="1"/>
    <col min="11783" max="12032" width="9" style="82"/>
    <col min="12033" max="12033" width="38.875" style="82" customWidth="1"/>
    <col min="12034" max="12034" width="13.875" style="82" customWidth="1"/>
    <col min="12035" max="12035" width="38.875" style="82" customWidth="1"/>
    <col min="12036" max="12036" width="13.875" style="82" customWidth="1"/>
    <col min="12037" max="12037" width="10.5" style="82" customWidth="1"/>
    <col min="12038" max="12038" width="9.5" style="82" bestFit="1" customWidth="1"/>
    <col min="12039" max="12288" width="9" style="82"/>
    <col min="12289" max="12289" width="38.875" style="82" customWidth="1"/>
    <col min="12290" max="12290" width="13.875" style="82" customWidth="1"/>
    <col min="12291" max="12291" width="38.875" style="82" customWidth="1"/>
    <col min="12292" max="12292" width="13.875" style="82" customWidth="1"/>
    <col min="12293" max="12293" width="10.5" style="82" customWidth="1"/>
    <col min="12294" max="12294" width="9.5" style="82" bestFit="1" customWidth="1"/>
    <col min="12295" max="12544" width="9" style="82"/>
    <col min="12545" max="12545" width="38.875" style="82" customWidth="1"/>
    <col min="12546" max="12546" width="13.875" style="82" customWidth="1"/>
    <col min="12547" max="12547" width="38.875" style="82" customWidth="1"/>
    <col min="12548" max="12548" width="13.875" style="82" customWidth="1"/>
    <col min="12549" max="12549" width="10.5" style="82" customWidth="1"/>
    <col min="12550" max="12550" width="9.5" style="82" bestFit="1" customWidth="1"/>
    <col min="12551" max="12800" width="9" style="82"/>
    <col min="12801" max="12801" width="38.875" style="82" customWidth="1"/>
    <col min="12802" max="12802" width="13.875" style="82" customWidth="1"/>
    <col min="12803" max="12803" width="38.875" style="82" customWidth="1"/>
    <col min="12804" max="12804" width="13.875" style="82" customWidth="1"/>
    <col min="12805" max="12805" width="10.5" style="82" customWidth="1"/>
    <col min="12806" max="12806" width="9.5" style="82" bestFit="1" customWidth="1"/>
    <col min="12807" max="13056" width="9" style="82"/>
    <col min="13057" max="13057" width="38.875" style="82" customWidth="1"/>
    <col min="13058" max="13058" width="13.875" style="82" customWidth="1"/>
    <col min="13059" max="13059" width="38.875" style="82" customWidth="1"/>
    <col min="13060" max="13060" width="13.875" style="82" customWidth="1"/>
    <col min="13061" max="13061" width="10.5" style="82" customWidth="1"/>
    <col min="13062" max="13062" width="9.5" style="82" bestFit="1" customWidth="1"/>
    <col min="13063" max="13312" width="9" style="82"/>
    <col min="13313" max="13313" width="38.875" style="82" customWidth="1"/>
    <col min="13314" max="13314" width="13.875" style="82" customWidth="1"/>
    <col min="13315" max="13315" width="38.875" style="82" customWidth="1"/>
    <col min="13316" max="13316" width="13.875" style="82" customWidth="1"/>
    <col min="13317" max="13317" width="10.5" style="82" customWidth="1"/>
    <col min="13318" max="13318" width="9.5" style="82" bestFit="1" customWidth="1"/>
    <col min="13319" max="13568" width="9" style="82"/>
    <col min="13569" max="13569" width="38.875" style="82" customWidth="1"/>
    <col min="13570" max="13570" width="13.875" style="82" customWidth="1"/>
    <col min="13571" max="13571" width="38.875" style="82" customWidth="1"/>
    <col min="13572" max="13572" width="13.875" style="82" customWidth="1"/>
    <col min="13573" max="13573" width="10.5" style="82" customWidth="1"/>
    <col min="13574" max="13574" width="9.5" style="82" bestFit="1" customWidth="1"/>
    <col min="13575" max="13824" width="9" style="82"/>
    <col min="13825" max="13825" width="38.875" style="82" customWidth="1"/>
    <col min="13826" max="13826" width="13.875" style="82" customWidth="1"/>
    <col min="13827" max="13827" width="38.875" style="82" customWidth="1"/>
    <col min="13828" max="13828" width="13.875" style="82" customWidth="1"/>
    <col min="13829" max="13829" width="10.5" style="82" customWidth="1"/>
    <col min="13830" max="13830" width="9.5" style="82" bestFit="1" customWidth="1"/>
    <col min="13831" max="14080" width="9" style="82"/>
    <col min="14081" max="14081" width="38.875" style="82" customWidth="1"/>
    <col min="14082" max="14082" width="13.875" style="82" customWidth="1"/>
    <col min="14083" max="14083" width="38.875" style="82" customWidth="1"/>
    <col min="14084" max="14084" width="13.875" style="82" customWidth="1"/>
    <col min="14085" max="14085" width="10.5" style="82" customWidth="1"/>
    <col min="14086" max="14086" width="9.5" style="82" bestFit="1" customWidth="1"/>
    <col min="14087" max="14336" width="9" style="82"/>
    <col min="14337" max="14337" width="38.875" style="82" customWidth="1"/>
    <col min="14338" max="14338" width="13.875" style="82" customWidth="1"/>
    <col min="14339" max="14339" width="38.875" style="82" customWidth="1"/>
    <col min="14340" max="14340" width="13.875" style="82" customWidth="1"/>
    <col min="14341" max="14341" width="10.5" style="82" customWidth="1"/>
    <col min="14342" max="14342" width="9.5" style="82" bestFit="1" customWidth="1"/>
    <col min="14343" max="14592" width="9" style="82"/>
    <col min="14593" max="14593" width="38.875" style="82" customWidth="1"/>
    <col min="14594" max="14594" width="13.875" style="82" customWidth="1"/>
    <col min="14595" max="14595" width="38.875" style="82" customWidth="1"/>
    <col min="14596" max="14596" width="13.875" style="82" customWidth="1"/>
    <col min="14597" max="14597" width="10.5" style="82" customWidth="1"/>
    <col min="14598" max="14598" width="9.5" style="82" bestFit="1" customWidth="1"/>
    <col min="14599" max="14848" width="9" style="82"/>
    <col min="14849" max="14849" width="38.875" style="82" customWidth="1"/>
    <col min="14850" max="14850" width="13.875" style="82" customWidth="1"/>
    <col min="14851" max="14851" width="38.875" style="82" customWidth="1"/>
    <col min="14852" max="14852" width="13.875" style="82" customWidth="1"/>
    <col min="14853" max="14853" width="10.5" style="82" customWidth="1"/>
    <col min="14854" max="14854" width="9.5" style="82" bestFit="1" customWidth="1"/>
    <col min="14855" max="15104" width="9" style="82"/>
    <col min="15105" max="15105" width="38.875" style="82" customWidth="1"/>
    <col min="15106" max="15106" width="13.875" style="82" customWidth="1"/>
    <col min="15107" max="15107" width="38.875" style="82" customWidth="1"/>
    <col min="15108" max="15108" width="13.875" style="82" customWidth="1"/>
    <col min="15109" max="15109" width="10.5" style="82" customWidth="1"/>
    <col min="15110" max="15110" width="9.5" style="82" bestFit="1" customWidth="1"/>
    <col min="15111" max="15360" width="9" style="82"/>
    <col min="15361" max="15361" width="38.875" style="82" customWidth="1"/>
    <col min="15362" max="15362" width="13.875" style="82" customWidth="1"/>
    <col min="15363" max="15363" width="38.875" style="82" customWidth="1"/>
    <col min="15364" max="15364" width="13.875" style="82" customWidth="1"/>
    <col min="15365" max="15365" width="10.5" style="82" customWidth="1"/>
    <col min="15366" max="15366" width="9.5" style="82" bestFit="1" customWidth="1"/>
    <col min="15367" max="15616" width="9" style="82"/>
    <col min="15617" max="15617" width="38.875" style="82" customWidth="1"/>
    <col min="15618" max="15618" width="13.875" style="82" customWidth="1"/>
    <col min="15619" max="15619" width="38.875" style="82" customWidth="1"/>
    <col min="15620" max="15620" width="13.875" style="82" customWidth="1"/>
    <col min="15621" max="15621" width="10.5" style="82" customWidth="1"/>
    <col min="15622" max="15622" width="9.5" style="82" bestFit="1" customWidth="1"/>
    <col min="15623" max="15872" width="9" style="82"/>
    <col min="15873" max="15873" width="38.875" style="82" customWidth="1"/>
    <col min="15874" max="15874" width="13.875" style="82" customWidth="1"/>
    <col min="15875" max="15875" width="38.875" style="82" customWidth="1"/>
    <col min="15876" max="15876" width="13.875" style="82" customWidth="1"/>
    <col min="15877" max="15877" width="10.5" style="82" customWidth="1"/>
    <col min="15878" max="15878" width="9.5" style="82" bestFit="1" customWidth="1"/>
    <col min="15879" max="16128" width="9" style="82"/>
    <col min="16129" max="16129" width="38.875" style="82" customWidth="1"/>
    <col min="16130" max="16130" width="13.875" style="82" customWidth="1"/>
    <col min="16131" max="16131" width="38.875" style="82" customWidth="1"/>
    <col min="16132" max="16132" width="13.875" style="82" customWidth="1"/>
    <col min="16133" max="16133" width="10.5" style="82" customWidth="1"/>
    <col min="16134" max="16134" width="9.5" style="82" bestFit="1" customWidth="1"/>
    <col min="16135" max="16384" width="9" style="82"/>
  </cols>
  <sheetData>
    <row r="1" spans="1:4" x14ac:dyDescent="0.25">
      <c r="A1" s="138" t="s">
        <v>198</v>
      </c>
      <c r="B1" s="139"/>
      <c r="C1" s="139"/>
      <c r="D1" s="140"/>
    </row>
    <row r="2" spans="1:4" ht="30.75" customHeight="1" x14ac:dyDescent="0.25">
      <c r="A2" s="150" t="s">
        <v>275</v>
      </c>
      <c r="B2" s="151"/>
      <c r="C2" s="151"/>
      <c r="D2" s="152"/>
    </row>
    <row r="3" spans="1:4" ht="9" customHeight="1" x14ac:dyDescent="0.25">
      <c r="A3" s="12"/>
      <c r="C3" s="14"/>
      <c r="D3" s="15"/>
    </row>
    <row r="4" spans="1:4" ht="20.25" customHeight="1" x14ac:dyDescent="0.25">
      <c r="A4" s="153" t="s">
        <v>314</v>
      </c>
      <c r="B4" s="154"/>
      <c r="C4" s="154"/>
      <c r="D4" s="155"/>
    </row>
    <row r="5" spans="1:4" ht="9" customHeight="1" x14ac:dyDescent="0.25">
      <c r="A5" s="83"/>
      <c r="B5" s="84"/>
      <c r="C5" s="84"/>
      <c r="D5" s="85"/>
    </row>
    <row r="6" spans="1:4" s="86" customFormat="1" ht="20.25" customHeight="1" x14ac:dyDescent="0.25">
      <c r="A6" s="156" t="s">
        <v>191</v>
      </c>
      <c r="B6" s="157"/>
      <c r="C6" s="156" t="s">
        <v>192</v>
      </c>
      <c r="D6" s="157"/>
    </row>
    <row r="7" spans="1:4" ht="20.25" customHeight="1" x14ac:dyDescent="0.25">
      <c r="A7" s="87" t="s">
        <v>2</v>
      </c>
      <c r="B7" s="88" t="s">
        <v>193</v>
      </c>
      <c r="C7" s="87" t="s">
        <v>2</v>
      </c>
      <c r="D7" s="88" t="s">
        <v>193</v>
      </c>
    </row>
    <row r="8" spans="1:4" ht="30.75" customHeight="1" x14ac:dyDescent="0.25">
      <c r="A8" s="89" t="s">
        <v>200</v>
      </c>
      <c r="B8" s="90"/>
      <c r="C8" s="89" t="s">
        <v>212</v>
      </c>
      <c r="D8" s="90">
        <v>810</v>
      </c>
    </row>
    <row r="9" spans="1:4" ht="30.75" customHeight="1" x14ac:dyDescent="0.25">
      <c r="A9" s="89" t="s">
        <v>211</v>
      </c>
      <c r="B9" s="90">
        <v>1000</v>
      </c>
      <c r="C9" s="89" t="s">
        <v>213</v>
      </c>
      <c r="D9" s="90">
        <v>1488</v>
      </c>
    </row>
    <row r="10" spans="1:4" ht="30.75" customHeight="1" x14ac:dyDescent="0.25">
      <c r="A10" s="89" t="s">
        <v>203</v>
      </c>
      <c r="B10" s="90"/>
      <c r="C10" s="89" t="s">
        <v>329</v>
      </c>
      <c r="D10" s="90">
        <v>1464</v>
      </c>
    </row>
    <row r="11" spans="1:4" ht="30.75" customHeight="1" x14ac:dyDescent="0.25">
      <c r="A11" s="89" t="s">
        <v>204</v>
      </c>
      <c r="B11" s="90"/>
      <c r="C11" s="89" t="s">
        <v>326</v>
      </c>
      <c r="D11" s="90">
        <v>230</v>
      </c>
    </row>
    <row r="12" spans="1:4" ht="30.75" customHeight="1" x14ac:dyDescent="0.25">
      <c r="A12" s="89" t="s">
        <v>195</v>
      </c>
      <c r="B12" s="90">
        <v>20076.8</v>
      </c>
      <c r="C12" s="89" t="s">
        <v>216</v>
      </c>
      <c r="D12" s="90">
        <v>6000</v>
      </c>
    </row>
    <row r="13" spans="1:4" ht="30.75" customHeight="1" x14ac:dyDescent="0.25">
      <c r="A13" s="89"/>
      <c r="B13" s="90"/>
      <c r="C13" s="89" t="s">
        <v>217</v>
      </c>
      <c r="D13" s="91">
        <v>2000</v>
      </c>
    </row>
    <row r="14" spans="1:4" ht="30.75" customHeight="1" thickBot="1" x14ac:dyDescent="0.3">
      <c r="A14" s="89"/>
      <c r="B14" s="92"/>
      <c r="C14" s="89" t="s">
        <v>209</v>
      </c>
      <c r="D14" s="90">
        <v>9400</v>
      </c>
    </row>
    <row r="15" spans="1:4" ht="30.75" customHeight="1" thickTop="1" x14ac:dyDescent="0.25">
      <c r="A15" s="87" t="s">
        <v>196</v>
      </c>
      <c r="B15" s="93">
        <f>SUM(B8:B14)</f>
        <v>21076.799999999999</v>
      </c>
      <c r="C15" s="87"/>
      <c r="D15" s="94"/>
    </row>
    <row r="16" spans="1:4" ht="30.75" customHeight="1" thickBot="1" x14ac:dyDescent="0.3">
      <c r="A16" s="89" t="s">
        <v>323</v>
      </c>
      <c r="B16" s="92">
        <v>315.2</v>
      </c>
      <c r="C16" s="89"/>
      <c r="D16" s="92"/>
    </row>
    <row r="17" spans="1:4" ht="30.75" customHeight="1" thickTop="1" x14ac:dyDescent="0.25">
      <c r="A17" s="87" t="s">
        <v>197</v>
      </c>
      <c r="B17" s="93">
        <f>SUM(B15:B16)</f>
        <v>21392</v>
      </c>
      <c r="C17" s="87" t="s">
        <v>194</v>
      </c>
      <c r="D17" s="93">
        <f>SUM(D8:D16)</f>
        <v>21392</v>
      </c>
    </row>
    <row r="18" spans="1:4" ht="53.25" customHeight="1" x14ac:dyDescent="0.3">
      <c r="A18" s="95" t="s">
        <v>210</v>
      </c>
      <c r="B18" s="96"/>
      <c r="C18" s="97"/>
      <c r="D18" s="98"/>
    </row>
    <row r="19" spans="1:4" ht="39.75" customHeight="1" x14ac:dyDescent="0.25">
      <c r="A19" s="144"/>
      <c r="B19" s="145"/>
      <c r="C19" s="145"/>
      <c r="D19" s="146"/>
    </row>
    <row r="20" spans="1:4" ht="39.75" customHeight="1" x14ac:dyDescent="0.25">
      <c r="A20" s="147"/>
      <c r="B20" s="148"/>
      <c r="C20" s="148"/>
      <c r="D20" s="149"/>
    </row>
    <row r="21" spans="1:4" ht="39.75" customHeight="1" x14ac:dyDescent="0.25">
      <c r="A21" s="147"/>
      <c r="B21" s="148"/>
      <c r="C21" s="148"/>
      <c r="D21" s="149"/>
    </row>
    <row r="22" spans="1:4" ht="39.75" customHeight="1" x14ac:dyDescent="0.25">
      <c r="A22" s="144"/>
      <c r="B22" s="145"/>
      <c r="C22" s="145"/>
      <c r="D22" s="146"/>
    </row>
    <row r="23" spans="1:4" ht="39.75" customHeight="1" x14ac:dyDescent="0.25">
      <c r="A23" s="144"/>
      <c r="B23" s="145"/>
      <c r="C23" s="145"/>
      <c r="D23" s="146"/>
    </row>
    <row r="24" spans="1:4" ht="39.75" customHeight="1" x14ac:dyDescent="0.25">
      <c r="A24" s="144"/>
      <c r="B24" s="145"/>
      <c r="C24" s="145"/>
      <c r="D24" s="146"/>
    </row>
    <row r="25" spans="1:4" ht="39.75" customHeight="1" x14ac:dyDescent="0.25">
      <c r="A25" s="144"/>
      <c r="B25" s="145"/>
      <c r="C25" s="145"/>
      <c r="D25" s="146"/>
    </row>
    <row r="26" spans="1:4" ht="39.75" customHeight="1" x14ac:dyDescent="0.25">
      <c r="A26" s="141" t="s">
        <v>281</v>
      </c>
      <c r="B26" s="142"/>
      <c r="C26" s="142"/>
      <c r="D26" s="143"/>
    </row>
    <row r="27" spans="1:4" x14ac:dyDescent="0.25">
      <c r="B27" s="99"/>
      <c r="D27" s="99"/>
    </row>
    <row r="28" spans="1:4" x14ac:dyDescent="0.25">
      <c r="B28" s="99"/>
      <c r="D28" s="99"/>
    </row>
    <row r="29" spans="1:4" x14ac:dyDescent="0.25">
      <c r="B29" s="99"/>
      <c r="D29" s="99"/>
    </row>
    <row r="30" spans="1:4" x14ac:dyDescent="0.25">
      <c r="B30" s="99"/>
      <c r="D30" s="99"/>
    </row>
    <row r="31" spans="1:4" x14ac:dyDescent="0.25">
      <c r="B31" s="99"/>
      <c r="D31" s="99"/>
    </row>
    <row r="32" spans="1:4" x14ac:dyDescent="0.25">
      <c r="B32" s="99"/>
      <c r="D32" s="99"/>
    </row>
    <row r="33" spans="2:4" x14ac:dyDescent="0.25">
      <c r="B33" s="99"/>
      <c r="D33" s="99"/>
    </row>
    <row r="34" spans="2:4" x14ac:dyDescent="0.25">
      <c r="B34" s="99"/>
      <c r="D34" s="99"/>
    </row>
    <row r="35" spans="2:4" x14ac:dyDescent="0.25">
      <c r="B35" s="99"/>
      <c r="D35" s="99"/>
    </row>
    <row r="36" spans="2:4" x14ac:dyDescent="0.25">
      <c r="B36" s="99"/>
      <c r="D36" s="99"/>
    </row>
    <row r="37" spans="2:4" x14ac:dyDescent="0.25">
      <c r="B37" s="99"/>
      <c r="D37" s="99"/>
    </row>
    <row r="38" spans="2:4" x14ac:dyDescent="0.25">
      <c r="B38" s="99"/>
      <c r="D38" s="99"/>
    </row>
    <row r="39" spans="2:4" x14ac:dyDescent="0.25">
      <c r="B39" s="99"/>
      <c r="D39" s="99"/>
    </row>
    <row r="40" spans="2:4" x14ac:dyDescent="0.25">
      <c r="B40" s="99"/>
      <c r="D40" s="99"/>
    </row>
    <row r="41" spans="2:4" x14ac:dyDescent="0.25">
      <c r="B41" s="99"/>
      <c r="D41" s="99"/>
    </row>
    <row r="42" spans="2:4" x14ac:dyDescent="0.25">
      <c r="B42" s="99"/>
      <c r="D42" s="99"/>
    </row>
    <row r="43" spans="2:4" x14ac:dyDescent="0.25">
      <c r="B43" s="99"/>
      <c r="D43" s="99"/>
    </row>
    <row r="44" spans="2:4" x14ac:dyDescent="0.25">
      <c r="B44" s="99"/>
      <c r="D44" s="99"/>
    </row>
    <row r="45" spans="2:4" x14ac:dyDescent="0.25">
      <c r="B45" s="99"/>
      <c r="D45" s="99"/>
    </row>
    <row r="46" spans="2:4" x14ac:dyDescent="0.25">
      <c r="B46" s="99"/>
      <c r="D46" s="99"/>
    </row>
    <row r="47" spans="2:4" x14ac:dyDescent="0.25">
      <c r="B47" s="99"/>
      <c r="D47" s="99"/>
    </row>
    <row r="48" spans="2:4" x14ac:dyDescent="0.25">
      <c r="B48" s="99"/>
      <c r="D48" s="99"/>
    </row>
    <row r="49" spans="2:4" x14ac:dyDescent="0.25">
      <c r="B49" s="99"/>
      <c r="D49" s="99"/>
    </row>
    <row r="50" spans="2:4" x14ac:dyDescent="0.25">
      <c r="B50" s="99"/>
      <c r="D50" s="99"/>
    </row>
    <row r="51" spans="2:4" x14ac:dyDescent="0.25">
      <c r="B51" s="99"/>
      <c r="D51" s="99"/>
    </row>
    <row r="52" spans="2:4" x14ac:dyDescent="0.25">
      <c r="B52" s="99"/>
      <c r="D52" s="99"/>
    </row>
    <row r="53" spans="2:4" x14ac:dyDescent="0.25">
      <c r="B53" s="99"/>
      <c r="D53" s="99"/>
    </row>
    <row r="54" spans="2:4" x14ac:dyDescent="0.25">
      <c r="B54" s="99"/>
      <c r="D54" s="99"/>
    </row>
    <row r="55" spans="2:4" x14ac:dyDescent="0.25">
      <c r="B55" s="99"/>
      <c r="D55" s="99"/>
    </row>
    <row r="56" spans="2:4" x14ac:dyDescent="0.25">
      <c r="B56" s="99"/>
      <c r="D56" s="99"/>
    </row>
    <row r="57" spans="2:4" x14ac:dyDescent="0.25">
      <c r="B57" s="99"/>
      <c r="D57" s="99"/>
    </row>
    <row r="58" spans="2:4" x14ac:dyDescent="0.25">
      <c r="B58" s="99"/>
      <c r="D58" s="99"/>
    </row>
    <row r="59" spans="2:4" x14ac:dyDescent="0.25">
      <c r="B59" s="99"/>
      <c r="D59" s="99"/>
    </row>
    <row r="60" spans="2:4" x14ac:dyDescent="0.25">
      <c r="B60" s="99"/>
      <c r="D60" s="99"/>
    </row>
    <row r="61" spans="2:4" x14ac:dyDescent="0.25">
      <c r="B61" s="99"/>
      <c r="D61" s="99"/>
    </row>
    <row r="62" spans="2:4" x14ac:dyDescent="0.25">
      <c r="B62" s="99"/>
      <c r="D62" s="99"/>
    </row>
    <row r="63" spans="2:4" x14ac:dyDescent="0.25">
      <c r="B63" s="99"/>
      <c r="D63" s="99"/>
    </row>
    <row r="64" spans="2:4" x14ac:dyDescent="0.25">
      <c r="B64" s="99"/>
      <c r="D64" s="99"/>
    </row>
    <row r="65" spans="2:4" x14ac:dyDescent="0.25">
      <c r="B65" s="99"/>
      <c r="D65" s="99"/>
    </row>
    <row r="66" spans="2:4" x14ac:dyDescent="0.25">
      <c r="B66" s="99"/>
      <c r="D66" s="99"/>
    </row>
    <row r="67" spans="2:4" x14ac:dyDescent="0.25">
      <c r="B67" s="99"/>
      <c r="D67" s="99"/>
    </row>
    <row r="68" spans="2:4" x14ac:dyDescent="0.25">
      <c r="B68" s="99"/>
      <c r="D68" s="99"/>
    </row>
    <row r="69" spans="2:4" x14ac:dyDescent="0.25">
      <c r="B69" s="99"/>
      <c r="D69" s="99"/>
    </row>
    <row r="70" spans="2:4" x14ac:dyDescent="0.25">
      <c r="B70" s="99"/>
      <c r="D70" s="99"/>
    </row>
    <row r="71" spans="2:4" x14ac:dyDescent="0.25">
      <c r="B71" s="99"/>
      <c r="D71" s="99"/>
    </row>
    <row r="72" spans="2:4" x14ac:dyDescent="0.25">
      <c r="B72" s="99"/>
      <c r="D72" s="99"/>
    </row>
    <row r="73" spans="2:4" x14ac:dyDescent="0.25">
      <c r="B73" s="99"/>
      <c r="D73" s="99"/>
    </row>
    <row r="74" spans="2:4" x14ac:dyDescent="0.25">
      <c r="B74" s="99"/>
      <c r="D74" s="99"/>
    </row>
    <row r="75" spans="2:4" x14ac:dyDescent="0.25">
      <c r="B75" s="99"/>
      <c r="D75" s="99"/>
    </row>
    <row r="76" spans="2:4" x14ac:dyDescent="0.25">
      <c r="B76" s="99"/>
      <c r="D76" s="99"/>
    </row>
    <row r="77" spans="2:4" x14ac:dyDescent="0.25">
      <c r="B77" s="99"/>
      <c r="D77" s="99"/>
    </row>
    <row r="78" spans="2:4" x14ac:dyDescent="0.25">
      <c r="B78" s="99"/>
      <c r="D78" s="99"/>
    </row>
    <row r="79" spans="2:4" x14ac:dyDescent="0.25">
      <c r="B79" s="99"/>
      <c r="D79" s="99"/>
    </row>
    <row r="80" spans="2:4" x14ac:dyDescent="0.25">
      <c r="B80" s="99"/>
      <c r="D80" s="99"/>
    </row>
    <row r="81" spans="2:4" x14ac:dyDescent="0.25">
      <c r="B81" s="99"/>
      <c r="D81" s="99"/>
    </row>
    <row r="82" spans="2:4" x14ac:dyDescent="0.25">
      <c r="B82" s="99"/>
      <c r="D82" s="99"/>
    </row>
    <row r="83" spans="2:4" x14ac:dyDescent="0.25">
      <c r="B83" s="99"/>
      <c r="D83" s="99"/>
    </row>
    <row r="84" spans="2:4" x14ac:dyDescent="0.25">
      <c r="B84" s="99"/>
      <c r="D84" s="99"/>
    </row>
    <row r="85" spans="2:4" x14ac:dyDescent="0.25">
      <c r="B85" s="99"/>
      <c r="D85" s="99"/>
    </row>
    <row r="86" spans="2:4" x14ac:dyDescent="0.25">
      <c r="B86" s="99"/>
      <c r="D86" s="99"/>
    </row>
    <row r="87" spans="2:4" x14ac:dyDescent="0.25">
      <c r="B87" s="99"/>
      <c r="D87" s="99"/>
    </row>
    <row r="88" spans="2:4" x14ac:dyDescent="0.25">
      <c r="B88" s="99"/>
      <c r="D88" s="99"/>
    </row>
    <row r="89" spans="2:4" x14ac:dyDescent="0.25">
      <c r="B89" s="99"/>
      <c r="D89" s="99"/>
    </row>
    <row r="90" spans="2:4" x14ac:dyDescent="0.25">
      <c r="B90" s="99"/>
      <c r="D90" s="99"/>
    </row>
    <row r="91" spans="2:4" x14ac:dyDescent="0.25">
      <c r="B91" s="99"/>
      <c r="D91" s="99"/>
    </row>
    <row r="92" spans="2:4" x14ac:dyDescent="0.25">
      <c r="B92" s="99"/>
      <c r="D92" s="99"/>
    </row>
    <row r="93" spans="2:4" x14ac:dyDescent="0.25">
      <c r="B93" s="99"/>
      <c r="D93" s="99"/>
    </row>
    <row r="94" spans="2:4" x14ac:dyDescent="0.25">
      <c r="B94" s="99"/>
      <c r="D94" s="99"/>
    </row>
    <row r="95" spans="2:4" x14ac:dyDescent="0.25">
      <c r="B95" s="99"/>
      <c r="D95" s="99"/>
    </row>
    <row r="96" spans="2:4" x14ac:dyDescent="0.25">
      <c r="B96" s="99"/>
      <c r="D96" s="99"/>
    </row>
    <row r="97" spans="2:4" x14ac:dyDescent="0.25">
      <c r="B97" s="99"/>
      <c r="D97" s="99"/>
    </row>
    <row r="98" spans="2:4" x14ac:dyDescent="0.25">
      <c r="B98" s="99"/>
      <c r="D98" s="99"/>
    </row>
    <row r="99" spans="2:4" x14ac:dyDescent="0.25">
      <c r="B99" s="99"/>
      <c r="D99" s="99"/>
    </row>
    <row r="100" spans="2:4" x14ac:dyDescent="0.25">
      <c r="B100" s="99"/>
      <c r="D100" s="99"/>
    </row>
    <row r="101" spans="2:4" x14ac:dyDescent="0.25">
      <c r="B101" s="99"/>
      <c r="D101" s="99"/>
    </row>
    <row r="102" spans="2:4" x14ac:dyDescent="0.25">
      <c r="B102" s="99"/>
      <c r="D102" s="99"/>
    </row>
    <row r="103" spans="2:4" x14ac:dyDescent="0.25">
      <c r="B103" s="99"/>
      <c r="D103" s="99"/>
    </row>
    <row r="104" spans="2:4" x14ac:dyDescent="0.25">
      <c r="B104" s="99"/>
      <c r="D104" s="99"/>
    </row>
    <row r="105" spans="2:4" x14ac:dyDescent="0.25">
      <c r="B105" s="99"/>
      <c r="D105" s="99"/>
    </row>
    <row r="106" spans="2:4" x14ac:dyDescent="0.25">
      <c r="B106" s="99"/>
      <c r="D106" s="99"/>
    </row>
    <row r="107" spans="2:4" x14ac:dyDescent="0.25">
      <c r="B107" s="99"/>
      <c r="D107" s="99"/>
    </row>
    <row r="108" spans="2:4" x14ac:dyDescent="0.25">
      <c r="B108" s="99"/>
      <c r="D108" s="99"/>
    </row>
    <row r="109" spans="2:4" x14ac:dyDescent="0.25">
      <c r="B109" s="99"/>
      <c r="D109" s="99"/>
    </row>
    <row r="110" spans="2:4" x14ac:dyDescent="0.25">
      <c r="B110" s="99"/>
      <c r="D110" s="99"/>
    </row>
    <row r="111" spans="2:4" x14ac:dyDescent="0.25">
      <c r="B111" s="99"/>
      <c r="D111" s="99"/>
    </row>
    <row r="112" spans="2:4" x14ac:dyDescent="0.25">
      <c r="B112" s="99"/>
      <c r="D112" s="99"/>
    </row>
    <row r="113" spans="2:4" x14ac:dyDescent="0.25">
      <c r="B113" s="99"/>
      <c r="D113" s="99"/>
    </row>
    <row r="114" spans="2:4" x14ac:dyDescent="0.25">
      <c r="B114" s="99"/>
      <c r="D114" s="99"/>
    </row>
    <row r="115" spans="2:4" x14ac:dyDescent="0.25">
      <c r="B115" s="99"/>
      <c r="D115" s="99"/>
    </row>
    <row r="116" spans="2:4" x14ac:dyDescent="0.25">
      <c r="B116" s="99"/>
      <c r="D116" s="99"/>
    </row>
    <row r="117" spans="2:4" x14ac:dyDescent="0.25">
      <c r="B117" s="99"/>
      <c r="D117" s="99"/>
    </row>
    <row r="118" spans="2:4" x14ac:dyDescent="0.25">
      <c r="B118" s="99"/>
      <c r="D118" s="99"/>
    </row>
    <row r="119" spans="2:4" x14ac:dyDescent="0.25">
      <c r="B119" s="99"/>
      <c r="D119" s="99"/>
    </row>
    <row r="120" spans="2:4" x14ac:dyDescent="0.25">
      <c r="B120" s="99"/>
      <c r="D120" s="99"/>
    </row>
    <row r="121" spans="2:4" x14ac:dyDescent="0.25">
      <c r="B121" s="99"/>
      <c r="D121" s="99"/>
    </row>
    <row r="122" spans="2:4" x14ac:dyDescent="0.25">
      <c r="B122" s="99"/>
      <c r="D122" s="99"/>
    </row>
    <row r="123" spans="2:4" x14ac:dyDescent="0.25">
      <c r="B123" s="99"/>
      <c r="D123" s="99"/>
    </row>
    <row r="124" spans="2:4" x14ac:dyDescent="0.25">
      <c r="B124" s="99"/>
      <c r="D124" s="99"/>
    </row>
    <row r="125" spans="2:4" x14ac:dyDescent="0.25">
      <c r="B125" s="99"/>
      <c r="D125" s="99"/>
    </row>
    <row r="126" spans="2:4" x14ac:dyDescent="0.25">
      <c r="B126" s="99"/>
      <c r="D126" s="99"/>
    </row>
    <row r="127" spans="2:4" x14ac:dyDescent="0.25">
      <c r="B127" s="99"/>
      <c r="D127" s="99"/>
    </row>
    <row r="128" spans="2:4" x14ac:dyDescent="0.25">
      <c r="B128" s="99"/>
      <c r="D128" s="99"/>
    </row>
    <row r="129" spans="2:4" x14ac:dyDescent="0.25">
      <c r="B129" s="99"/>
      <c r="D129" s="99"/>
    </row>
    <row r="130" spans="2:4" x14ac:dyDescent="0.25">
      <c r="B130" s="99"/>
      <c r="D130" s="99"/>
    </row>
    <row r="131" spans="2:4" x14ac:dyDescent="0.25">
      <c r="B131" s="99"/>
      <c r="D131" s="99"/>
    </row>
    <row r="132" spans="2:4" x14ac:dyDescent="0.25">
      <c r="B132" s="99"/>
      <c r="D132" s="99"/>
    </row>
    <row r="133" spans="2:4" x14ac:dyDescent="0.25">
      <c r="B133" s="99"/>
      <c r="D133" s="99"/>
    </row>
    <row r="134" spans="2:4" x14ac:dyDescent="0.25">
      <c r="B134" s="99"/>
      <c r="D134" s="99"/>
    </row>
    <row r="135" spans="2:4" x14ac:dyDescent="0.25">
      <c r="B135" s="99"/>
      <c r="D135" s="99"/>
    </row>
    <row r="136" spans="2:4" x14ac:dyDescent="0.25">
      <c r="B136" s="99"/>
      <c r="D136" s="99"/>
    </row>
    <row r="137" spans="2:4" x14ac:dyDescent="0.25">
      <c r="B137" s="99"/>
      <c r="D137" s="99"/>
    </row>
  </sheetData>
  <mergeCells count="13">
    <mergeCell ref="A26:D26"/>
    <mergeCell ref="A20:D20"/>
    <mergeCell ref="A21:D21"/>
    <mergeCell ref="A22:D22"/>
    <mergeCell ref="A23:D23"/>
    <mergeCell ref="A24:D24"/>
    <mergeCell ref="A25:D25"/>
    <mergeCell ref="A19:D19"/>
    <mergeCell ref="A1:D1"/>
    <mergeCell ref="A2:D2"/>
    <mergeCell ref="A4:D4"/>
    <mergeCell ref="A6:B6"/>
    <mergeCell ref="C6:D6"/>
  </mergeCells>
  <printOptions horizontalCentered="1"/>
  <pageMargins left="0.39370078740157483" right="0.39370078740157483" top="0.59055118110236227" bottom="0.39370078740157483" header="0.15748031496062992" footer="2.7559055118110236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R246"/>
  <sheetViews>
    <sheetView topLeftCell="G1" zoomScale="90" workbookViewId="0">
      <pane ySplit="4" topLeftCell="A17" activePane="bottomLeft" state="frozenSplit"/>
      <selection pane="bottomLeft" activeCell="L23" sqref="L23"/>
    </sheetView>
  </sheetViews>
  <sheetFormatPr defaultRowHeight="18.75" x14ac:dyDescent="0.25"/>
  <cols>
    <col min="1" max="1" width="3.5" style="102" customWidth="1"/>
    <col min="2" max="3" width="3" style="102" customWidth="1"/>
    <col min="4" max="4" width="3.5" style="102" customWidth="1"/>
    <col min="5" max="5" width="18.875" style="39" customWidth="1"/>
    <col min="6" max="6" width="11.125" style="39" customWidth="1"/>
    <col min="7" max="7" width="13.875" style="39" customWidth="1"/>
    <col min="8" max="9" width="10.25" style="118" customWidth="1"/>
    <col min="10" max="10" width="10.25" style="119" customWidth="1"/>
    <col min="11" max="11" width="10.25" style="39" customWidth="1"/>
    <col min="12" max="12" width="12.5" style="39" customWidth="1"/>
    <col min="13" max="13" width="10" style="39" customWidth="1"/>
    <col min="14" max="14" width="11.125" style="39" customWidth="1"/>
    <col min="15" max="15" width="11.875" style="119" customWidth="1"/>
    <col min="16" max="51" width="8.5" style="39" customWidth="1"/>
    <col min="52" max="16384" width="9" style="39"/>
  </cols>
  <sheetData>
    <row r="1" spans="1:15" ht="23.1" customHeight="1" x14ac:dyDescent="0.25">
      <c r="A1" s="176" t="s">
        <v>198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23.1" customHeight="1" x14ac:dyDescent="0.25">
      <c r="A2" s="179" t="s">
        <v>275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2.95" customHeight="1" x14ac:dyDescent="0.2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33.75" customHeight="1" x14ac:dyDescent="0.25">
      <c r="A4" s="184" t="s">
        <v>316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1:15" s="102" customFormat="1" ht="15.75" customHeight="1" x14ac:dyDescent="0.25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209"/>
      <c r="M5" s="183"/>
      <c r="N5" s="183"/>
      <c r="O5" s="209"/>
    </row>
    <row r="6" spans="1:15" ht="34.5" customHeight="1" x14ac:dyDescent="0.25">
      <c r="A6" s="210" t="s">
        <v>1</v>
      </c>
      <c r="B6" s="210" t="s">
        <v>244</v>
      </c>
      <c r="C6" s="210" t="s">
        <v>245</v>
      </c>
      <c r="D6" s="210" t="s">
        <v>246</v>
      </c>
      <c r="E6" s="211" t="s">
        <v>247</v>
      </c>
      <c r="F6" s="212"/>
      <c r="G6" s="204" t="s">
        <v>248</v>
      </c>
      <c r="H6" s="206" t="s">
        <v>260</v>
      </c>
      <c r="I6" s="207"/>
      <c r="J6" s="207"/>
      <c r="K6" s="207"/>
      <c r="L6" s="103" t="s">
        <v>261</v>
      </c>
      <c r="M6" s="208" t="s">
        <v>262</v>
      </c>
      <c r="N6" s="208"/>
      <c r="O6" s="104" t="s">
        <v>261</v>
      </c>
    </row>
    <row r="7" spans="1:15" ht="34.5" customHeight="1" x14ac:dyDescent="0.25">
      <c r="A7" s="210"/>
      <c r="B7" s="210"/>
      <c r="C7" s="210"/>
      <c r="D7" s="210"/>
      <c r="E7" s="213"/>
      <c r="F7" s="214"/>
      <c r="G7" s="205"/>
      <c r="H7" s="105" t="s">
        <v>317</v>
      </c>
      <c r="I7" s="105" t="s">
        <v>318</v>
      </c>
      <c r="J7" s="105" t="s">
        <v>319</v>
      </c>
      <c r="K7" s="105" t="s">
        <v>320</v>
      </c>
      <c r="L7" s="106" t="s">
        <v>263</v>
      </c>
      <c r="M7" s="107" t="s">
        <v>264</v>
      </c>
      <c r="N7" s="108" t="s">
        <v>193</v>
      </c>
      <c r="O7" s="109" t="s">
        <v>265</v>
      </c>
    </row>
    <row r="8" spans="1:15" ht="48" customHeight="1" x14ac:dyDescent="0.25">
      <c r="A8" s="110">
        <v>1</v>
      </c>
      <c r="B8" s="110" t="s">
        <v>18</v>
      </c>
      <c r="C8" s="110">
        <v>1</v>
      </c>
      <c r="D8" s="110">
        <v>1</v>
      </c>
      <c r="E8" s="111" t="s">
        <v>292</v>
      </c>
      <c r="F8" s="111" t="s">
        <v>313</v>
      </c>
      <c r="G8" s="111" t="s">
        <v>293</v>
      </c>
      <c r="H8" s="81">
        <v>45</v>
      </c>
      <c r="I8" s="81">
        <v>40</v>
      </c>
      <c r="J8" s="81">
        <v>39</v>
      </c>
      <c r="K8" s="81">
        <v>44</v>
      </c>
      <c r="L8" s="112">
        <f>H8+I8+J8+K8</f>
        <v>168</v>
      </c>
      <c r="M8" s="113">
        <f t="shared" ref="M8:M17" si="0">L8/$L$18</f>
        <v>5.4901960784313725E-2</v>
      </c>
      <c r="N8" s="114">
        <f>ROUND($L$23*M8,0)</f>
        <v>6</v>
      </c>
      <c r="O8" s="115">
        <f>L8+N8</f>
        <v>174</v>
      </c>
    </row>
    <row r="9" spans="1:15" ht="48" customHeight="1" x14ac:dyDescent="0.25">
      <c r="A9" s="110">
        <v>2</v>
      </c>
      <c r="B9" s="110" t="s">
        <v>18</v>
      </c>
      <c r="C9" s="110">
        <v>1</v>
      </c>
      <c r="D9" s="110">
        <v>2</v>
      </c>
      <c r="E9" s="111" t="s">
        <v>296</v>
      </c>
      <c r="F9" s="111" t="s">
        <v>312</v>
      </c>
      <c r="G9" s="111" t="s">
        <v>293</v>
      </c>
      <c r="H9" s="81">
        <v>26</v>
      </c>
      <c r="I9" s="81">
        <v>27</v>
      </c>
      <c r="J9" s="81">
        <v>26</v>
      </c>
      <c r="K9" s="81">
        <v>31</v>
      </c>
      <c r="L9" s="114">
        <f t="shared" ref="L9:L17" si="1">H9+I9+J9+K9</f>
        <v>110</v>
      </c>
      <c r="M9" s="113">
        <f t="shared" si="0"/>
        <v>3.5947712418300651E-2</v>
      </c>
      <c r="N9" s="114">
        <f t="shared" ref="N9:N16" si="2">ROUND($L$23*M9,0)</f>
        <v>4</v>
      </c>
      <c r="O9" s="115">
        <f t="shared" ref="O9:O17" si="3">L9+N9</f>
        <v>114</v>
      </c>
    </row>
    <row r="10" spans="1:15" ht="48" customHeight="1" x14ac:dyDescent="0.25">
      <c r="A10" s="110">
        <v>3</v>
      </c>
      <c r="B10" s="110" t="s">
        <v>18</v>
      </c>
      <c r="C10" s="110">
        <v>2</v>
      </c>
      <c r="D10" s="110">
        <v>3</v>
      </c>
      <c r="E10" s="111" t="s">
        <v>297</v>
      </c>
      <c r="F10" s="111" t="s">
        <v>311</v>
      </c>
      <c r="G10" s="111" t="s">
        <v>294</v>
      </c>
      <c r="H10" s="81">
        <v>113</v>
      </c>
      <c r="I10" s="81">
        <v>98</v>
      </c>
      <c r="J10" s="81">
        <v>95</v>
      </c>
      <c r="K10" s="81">
        <v>102</v>
      </c>
      <c r="L10" s="114">
        <f t="shared" si="1"/>
        <v>408</v>
      </c>
      <c r="M10" s="113">
        <f t="shared" si="0"/>
        <v>0.13333333333333333</v>
      </c>
      <c r="N10" s="114">
        <f t="shared" si="2"/>
        <v>15</v>
      </c>
      <c r="O10" s="115">
        <f t="shared" si="3"/>
        <v>423</v>
      </c>
    </row>
    <row r="11" spans="1:15" ht="48" customHeight="1" x14ac:dyDescent="0.25">
      <c r="A11" s="110">
        <v>4</v>
      </c>
      <c r="B11" s="110" t="s">
        <v>18</v>
      </c>
      <c r="C11" s="110">
        <v>2</v>
      </c>
      <c r="D11" s="110">
        <v>4</v>
      </c>
      <c r="E11" s="111" t="s">
        <v>298</v>
      </c>
      <c r="F11" s="111" t="s">
        <v>310</v>
      </c>
      <c r="G11" s="111" t="s">
        <v>293</v>
      </c>
      <c r="H11" s="81">
        <v>106</v>
      </c>
      <c r="I11" s="81">
        <v>95</v>
      </c>
      <c r="J11" s="81">
        <v>110</v>
      </c>
      <c r="K11" s="81">
        <v>105</v>
      </c>
      <c r="L11" s="114">
        <f t="shared" si="1"/>
        <v>416</v>
      </c>
      <c r="M11" s="113">
        <f t="shared" si="0"/>
        <v>0.13594771241830064</v>
      </c>
      <c r="N11" s="114">
        <f t="shared" si="2"/>
        <v>16</v>
      </c>
      <c r="O11" s="115">
        <f t="shared" si="3"/>
        <v>432</v>
      </c>
    </row>
    <row r="12" spans="1:15" ht="48" customHeight="1" x14ac:dyDescent="0.25">
      <c r="A12" s="110">
        <v>5</v>
      </c>
      <c r="B12" s="110" t="s">
        <v>18</v>
      </c>
      <c r="C12" s="110">
        <v>3</v>
      </c>
      <c r="D12" s="110">
        <v>5</v>
      </c>
      <c r="E12" s="111" t="s">
        <v>299</v>
      </c>
      <c r="F12" s="111" t="s">
        <v>309</v>
      </c>
      <c r="G12" s="111" t="s">
        <v>293</v>
      </c>
      <c r="H12" s="81">
        <v>49</v>
      </c>
      <c r="I12" s="81">
        <v>43</v>
      </c>
      <c r="J12" s="81">
        <v>45</v>
      </c>
      <c r="K12" s="81">
        <v>43</v>
      </c>
      <c r="L12" s="114">
        <f t="shared" si="1"/>
        <v>180</v>
      </c>
      <c r="M12" s="113">
        <f t="shared" si="0"/>
        <v>5.8823529411764705E-2</v>
      </c>
      <c r="N12" s="114">
        <f t="shared" si="2"/>
        <v>7</v>
      </c>
      <c r="O12" s="115">
        <f t="shared" si="3"/>
        <v>187</v>
      </c>
    </row>
    <row r="13" spans="1:15" ht="48" customHeight="1" x14ac:dyDescent="0.25">
      <c r="A13" s="110">
        <v>6</v>
      </c>
      <c r="B13" s="110" t="s">
        <v>18</v>
      </c>
      <c r="C13" s="110">
        <v>3</v>
      </c>
      <c r="D13" s="110">
        <v>6</v>
      </c>
      <c r="E13" s="111" t="s">
        <v>302</v>
      </c>
      <c r="F13" s="111" t="s">
        <v>308</v>
      </c>
      <c r="G13" s="111" t="s">
        <v>293</v>
      </c>
      <c r="H13" s="81">
        <v>102</v>
      </c>
      <c r="I13" s="81">
        <v>89</v>
      </c>
      <c r="J13" s="81">
        <v>99</v>
      </c>
      <c r="K13" s="81">
        <v>95</v>
      </c>
      <c r="L13" s="114">
        <f t="shared" si="1"/>
        <v>385</v>
      </c>
      <c r="M13" s="113">
        <f t="shared" si="0"/>
        <v>0.12581699346405228</v>
      </c>
      <c r="N13" s="114">
        <f t="shared" si="2"/>
        <v>14</v>
      </c>
      <c r="O13" s="115">
        <f t="shared" si="3"/>
        <v>399</v>
      </c>
    </row>
    <row r="14" spans="1:15" ht="48" customHeight="1" x14ac:dyDescent="0.25">
      <c r="A14" s="110">
        <v>7</v>
      </c>
      <c r="B14" s="110" t="s">
        <v>18</v>
      </c>
      <c r="C14" s="110">
        <v>4</v>
      </c>
      <c r="D14" s="110">
        <v>7</v>
      </c>
      <c r="E14" s="111" t="s">
        <v>315</v>
      </c>
      <c r="F14" s="111" t="s">
        <v>307</v>
      </c>
      <c r="G14" s="111" t="s">
        <v>293</v>
      </c>
      <c r="H14" s="81">
        <v>55</v>
      </c>
      <c r="I14" s="81">
        <v>50</v>
      </c>
      <c r="J14" s="81">
        <v>60</v>
      </c>
      <c r="K14" s="81">
        <v>57</v>
      </c>
      <c r="L14" s="114">
        <f t="shared" si="1"/>
        <v>222</v>
      </c>
      <c r="M14" s="113">
        <f t="shared" si="0"/>
        <v>7.2549019607843143E-2</v>
      </c>
      <c r="N14" s="114">
        <f t="shared" si="2"/>
        <v>8</v>
      </c>
      <c r="O14" s="115">
        <f t="shared" si="3"/>
        <v>230</v>
      </c>
    </row>
    <row r="15" spans="1:15" ht="48" customHeight="1" x14ac:dyDescent="0.25">
      <c r="A15" s="110">
        <v>8</v>
      </c>
      <c r="B15" s="110" t="s">
        <v>18</v>
      </c>
      <c r="C15" s="110">
        <v>4</v>
      </c>
      <c r="D15" s="110">
        <v>8</v>
      </c>
      <c r="E15" s="111" t="s">
        <v>301</v>
      </c>
      <c r="F15" s="111" t="s">
        <v>304</v>
      </c>
      <c r="G15" s="111" t="s">
        <v>295</v>
      </c>
      <c r="H15" s="81">
        <v>154</v>
      </c>
      <c r="I15" s="81">
        <v>132</v>
      </c>
      <c r="J15" s="81">
        <v>140</v>
      </c>
      <c r="K15" s="81">
        <v>134</v>
      </c>
      <c r="L15" s="114">
        <f t="shared" si="1"/>
        <v>560</v>
      </c>
      <c r="M15" s="113">
        <f t="shared" si="0"/>
        <v>0.18300653594771241</v>
      </c>
      <c r="N15" s="114">
        <f t="shared" si="2"/>
        <v>21</v>
      </c>
      <c r="O15" s="115">
        <f t="shared" si="3"/>
        <v>581</v>
      </c>
    </row>
    <row r="16" spans="1:15" ht="48" customHeight="1" x14ac:dyDescent="0.25">
      <c r="A16" s="110">
        <v>9</v>
      </c>
      <c r="B16" s="110" t="s">
        <v>18</v>
      </c>
      <c r="C16" s="110">
        <v>5</v>
      </c>
      <c r="D16" s="110">
        <v>9</v>
      </c>
      <c r="E16" s="111" t="s">
        <v>303</v>
      </c>
      <c r="F16" s="111" t="s">
        <v>305</v>
      </c>
      <c r="G16" s="111" t="s">
        <v>293</v>
      </c>
      <c r="H16" s="81">
        <v>44</v>
      </c>
      <c r="I16" s="81">
        <v>46</v>
      </c>
      <c r="J16" s="81">
        <v>50</v>
      </c>
      <c r="K16" s="81">
        <v>51</v>
      </c>
      <c r="L16" s="114">
        <f t="shared" si="1"/>
        <v>191</v>
      </c>
      <c r="M16" s="113">
        <f t="shared" si="0"/>
        <v>6.2418300653594772E-2</v>
      </c>
      <c r="N16" s="114">
        <f t="shared" si="2"/>
        <v>7</v>
      </c>
      <c r="O16" s="115">
        <f t="shared" si="3"/>
        <v>198</v>
      </c>
    </row>
    <row r="17" spans="1:18" ht="48" customHeight="1" x14ac:dyDescent="0.25">
      <c r="A17" s="110">
        <v>10</v>
      </c>
      <c r="B17" s="110" t="s">
        <v>18</v>
      </c>
      <c r="C17" s="110">
        <v>5</v>
      </c>
      <c r="D17" s="110">
        <v>10</v>
      </c>
      <c r="E17" s="111" t="s">
        <v>300</v>
      </c>
      <c r="F17" s="111" t="s">
        <v>306</v>
      </c>
      <c r="G17" s="111" t="s">
        <v>293</v>
      </c>
      <c r="H17" s="81">
        <v>110</v>
      </c>
      <c r="I17" s="81">
        <v>93</v>
      </c>
      <c r="J17" s="81">
        <v>103</v>
      </c>
      <c r="K17" s="81">
        <v>114</v>
      </c>
      <c r="L17" s="114">
        <f t="shared" si="1"/>
        <v>420</v>
      </c>
      <c r="M17" s="113">
        <f t="shared" si="0"/>
        <v>0.13725490196078433</v>
      </c>
      <c r="N17" s="114">
        <f>ROUND($L$23*M17,0)+1</f>
        <v>17</v>
      </c>
      <c r="O17" s="115">
        <f t="shared" si="3"/>
        <v>437</v>
      </c>
    </row>
    <row r="18" spans="1:18" ht="48" customHeight="1" x14ac:dyDescent="0.25">
      <c r="A18" s="216" t="s">
        <v>266</v>
      </c>
      <c r="B18" s="217"/>
      <c r="C18" s="217"/>
      <c r="D18" s="217"/>
      <c r="E18" s="217"/>
      <c r="F18" s="218"/>
      <c r="G18" s="219"/>
      <c r="H18" s="116">
        <f>SUM(H8:H17)</f>
        <v>804</v>
      </c>
      <c r="I18" s="116">
        <f t="shared" ref="I18:L18" si="4">SUM(I8:I17)</f>
        <v>713</v>
      </c>
      <c r="J18" s="116">
        <f t="shared" si="4"/>
        <v>767</v>
      </c>
      <c r="K18" s="116">
        <f t="shared" si="4"/>
        <v>776</v>
      </c>
      <c r="L18" s="116">
        <f t="shared" si="4"/>
        <v>3060</v>
      </c>
      <c r="M18" s="117">
        <f>SUM(M8:M17)</f>
        <v>1</v>
      </c>
      <c r="N18" s="116">
        <f>SUM(N8:N17)</f>
        <v>115</v>
      </c>
      <c r="O18" s="116">
        <f>SUM(O8:O17)</f>
        <v>3175</v>
      </c>
    </row>
    <row r="19" spans="1:18" ht="48" customHeight="1" x14ac:dyDescent="0.25">
      <c r="J19" s="118"/>
      <c r="K19" s="118"/>
      <c r="L19" s="118"/>
      <c r="M19" s="118"/>
      <c r="N19" s="118"/>
    </row>
    <row r="20" spans="1:18" ht="48" customHeight="1" x14ac:dyDescent="0.25">
      <c r="A20" s="220" t="s">
        <v>321</v>
      </c>
      <c r="B20" s="220"/>
      <c r="C20" s="220"/>
      <c r="D20" s="220"/>
      <c r="E20" s="220"/>
      <c r="F20" s="220"/>
      <c r="G20" s="220"/>
      <c r="H20" s="105" t="s">
        <v>317</v>
      </c>
      <c r="I20" s="105" t="s">
        <v>318</v>
      </c>
      <c r="J20" s="105" t="s">
        <v>319</v>
      </c>
      <c r="K20" s="105" t="s">
        <v>320</v>
      </c>
      <c r="L20" s="120" t="s">
        <v>190</v>
      </c>
      <c r="M20" s="118"/>
      <c r="N20" s="118"/>
    </row>
    <row r="21" spans="1:18" ht="48" customHeight="1" x14ac:dyDescent="0.25">
      <c r="A21" s="221" t="s">
        <v>322</v>
      </c>
      <c r="B21" s="221"/>
      <c r="C21" s="221"/>
      <c r="D21" s="221"/>
      <c r="E21" s="221"/>
      <c r="F21" s="221"/>
      <c r="G21" s="221"/>
      <c r="H21" s="121">
        <v>845</v>
      </c>
      <c r="I21" s="121">
        <v>730</v>
      </c>
      <c r="J21" s="121">
        <v>790</v>
      </c>
      <c r="K21" s="121">
        <v>810</v>
      </c>
      <c r="L21" s="114">
        <f t="shared" ref="L21" si="5">H21+I21+J21+K21</f>
        <v>3175</v>
      </c>
      <c r="M21" s="118"/>
      <c r="N21" s="118"/>
    </row>
    <row r="22" spans="1:18" ht="48" customHeight="1" x14ac:dyDescent="0.25">
      <c r="A22" s="221" t="s">
        <v>267</v>
      </c>
      <c r="B22" s="221"/>
      <c r="C22" s="221"/>
      <c r="D22" s="221"/>
      <c r="E22" s="221"/>
      <c r="F22" s="221"/>
      <c r="G22" s="221"/>
      <c r="H22" s="121">
        <f>H18</f>
        <v>804</v>
      </c>
      <c r="I22" s="121">
        <f t="shared" ref="I22:L22" si="6">I18</f>
        <v>713</v>
      </c>
      <c r="J22" s="121">
        <f t="shared" si="6"/>
        <v>767</v>
      </c>
      <c r="K22" s="121">
        <f t="shared" si="6"/>
        <v>776</v>
      </c>
      <c r="L22" s="121">
        <f t="shared" si="6"/>
        <v>3060</v>
      </c>
      <c r="M22" s="118"/>
      <c r="N22" s="118"/>
    </row>
    <row r="23" spans="1:18" s="119" customFormat="1" ht="48" customHeight="1" x14ac:dyDescent="0.25">
      <c r="A23" s="215" t="s">
        <v>268</v>
      </c>
      <c r="B23" s="215"/>
      <c r="C23" s="215"/>
      <c r="D23" s="215"/>
      <c r="E23" s="215"/>
      <c r="F23" s="215"/>
      <c r="G23" s="215"/>
      <c r="H23" s="121">
        <f>H21-H22</f>
        <v>41</v>
      </c>
      <c r="I23" s="121">
        <f t="shared" ref="I23:L23" si="7">I21-I22</f>
        <v>17</v>
      </c>
      <c r="J23" s="121">
        <f t="shared" si="7"/>
        <v>23</v>
      </c>
      <c r="K23" s="121">
        <f t="shared" si="7"/>
        <v>34</v>
      </c>
      <c r="L23" s="122">
        <f t="shared" si="7"/>
        <v>115</v>
      </c>
      <c r="M23" s="118"/>
      <c r="N23" s="118"/>
      <c r="P23" s="39"/>
      <c r="Q23" s="39"/>
      <c r="R23" s="39"/>
    </row>
    <row r="24" spans="1:18" s="119" customFormat="1" ht="18" customHeight="1" x14ac:dyDescent="0.25">
      <c r="A24" s="123"/>
      <c r="B24" s="123"/>
      <c r="C24" s="123"/>
      <c r="D24" s="123"/>
      <c r="E24" s="123"/>
      <c r="F24" s="123"/>
      <c r="G24" s="123"/>
      <c r="H24" s="118"/>
      <c r="I24" s="118"/>
      <c r="J24" s="118"/>
      <c r="K24" s="118"/>
      <c r="L24" s="118"/>
      <c r="M24" s="118"/>
      <c r="N24" s="118"/>
      <c r="P24" s="39"/>
      <c r="Q24" s="39"/>
      <c r="R24" s="39"/>
    </row>
    <row r="25" spans="1:18" s="119" customFormat="1" ht="18" customHeight="1" x14ac:dyDescent="0.25">
      <c r="A25" s="102"/>
      <c r="B25" s="102"/>
      <c r="C25" s="102"/>
      <c r="D25" s="102"/>
      <c r="E25" s="39"/>
      <c r="F25" s="39"/>
      <c r="G25" s="39"/>
      <c r="H25" s="118"/>
      <c r="I25" s="118"/>
      <c r="J25" s="118"/>
      <c r="K25" s="118"/>
      <c r="L25" s="118"/>
      <c r="M25" s="118"/>
      <c r="N25" s="118"/>
      <c r="P25" s="39"/>
      <c r="Q25" s="39"/>
      <c r="R25" s="39"/>
    </row>
    <row r="26" spans="1:18" s="119" customFormat="1" ht="18" customHeight="1" x14ac:dyDescent="0.25">
      <c r="A26" s="102"/>
      <c r="B26" s="102"/>
      <c r="C26" s="102"/>
      <c r="D26" s="102"/>
      <c r="E26" s="39"/>
      <c r="F26" s="39"/>
      <c r="G26" s="39"/>
      <c r="H26" s="118"/>
      <c r="I26" s="118"/>
      <c r="J26" s="118"/>
      <c r="K26" s="118"/>
      <c r="L26" s="118"/>
      <c r="M26" s="118"/>
      <c r="N26" s="118"/>
      <c r="P26" s="39"/>
      <c r="Q26" s="39"/>
      <c r="R26" s="39"/>
    </row>
    <row r="27" spans="1:18" s="119" customFormat="1" ht="18" customHeight="1" x14ac:dyDescent="0.25">
      <c r="A27" s="102"/>
      <c r="B27" s="102"/>
      <c r="C27" s="102"/>
      <c r="D27" s="102"/>
      <c r="E27" s="39"/>
      <c r="F27" s="39"/>
      <c r="G27" s="39"/>
      <c r="H27" s="118"/>
      <c r="I27" s="118"/>
      <c r="J27" s="118"/>
      <c r="K27" s="118"/>
      <c r="L27" s="118"/>
      <c r="M27" s="118"/>
      <c r="N27" s="118"/>
      <c r="P27" s="39"/>
      <c r="Q27" s="39"/>
      <c r="R27" s="39"/>
    </row>
    <row r="28" spans="1:18" s="119" customFormat="1" ht="18" customHeight="1" x14ac:dyDescent="0.25">
      <c r="A28" s="102"/>
      <c r="B28" s="102"/>
      <c r="C28" s="102"/>
      <c r="D28" s="102"/>
      <c r="E28" s="39"/>
      <c r="F28" s="39"/>
      <c r="G28" s="39"/>
      <c r="H28" s="118"/>
      <c r="I28" s="118"/>
      <c r="J28" s="118"/>
      <c r="K28" s="118"/>
      <c r="L28" s="118"/>
      <c r="M28" s="118"/>
      <c r="N28" s="118"/>
      <c r="P28" s="39"/>
      <c r="Q28" s="39"/>
      <c r="R28" s="39"/>
    </row>
    <row r="29" spans="1:18" s="119" customFormat="1" ht="18" customHeight="1" x14ac:dyDescent="0.25">
      <c r="A29" s="102"/>
      <c r="B29" s="102"/>
      <c r="C29" s="102"/>
      <c r="D29" s="102"/>
      <c r="E29" s="39"/>
      <c r="F29" s="39"/>
      <c r="G29" s="39"/>
      <c r="H29" s="118"/>
      <c r="I29" s="118"/>
      <c r="J29" s="118"/>
      <c r="K29" s="118"/>
      <c r="L29" s="118"/>
      <c r="M29" s="118"/>
      <c r="N29" s="118"/>
      <c r="P29" s="39"/>
      <c r="Q29" s="39"/>
      <c r="R29" s="39"/>
    </row>
    <row r="30" spans="1:18" s="119" customFormat="1" ht="18" customHeight="1" x14ac:dyDescent="0.25">
      <c r="A30" s="102"/>
      <c r="B30" s="102"/>
      <c r="C30" s="102"/>
      <c r="D30" s="102"/>
      <c r="E30" s="39"/>
      <c r="F30" s="39"/>
      <c r="G30" s="39"/>
      <c r="H30" s="118"/>
      <c r="I30" s="118"/>
      <c r="J30" s="118"/>
      <c r="K30" s="118"/>
      <c r="L30" s="118"/>
      <c r="M30" s="118"/>
      <c r="N30" s="118"/>
      <c r="P30" s="39"/>
      <c r="Q30" s="39"/>
      <c r="R30" s="39"/>
    </row>
    <row r="31" spans="1:18" s="119" customFormat="1" ht="18" customHeight="1" x14ac:dyDescent="0.25">
      <c r="A31" s="102"/>
      <c r="B31" s="102"/>
      <c r="C31" s="102"/>
      <c r="D31" s="102"/>
      <c r="E31" s="39"/>
      <c r="F31" s="39"/>
      <c r="G31" s="39"/>
      <c r="H31" s="118"/>
      <c r="I31" s="118"/>
      <c r="J31" s="118"/>
      <c r="K31" s="118"/>
      <c r="L31" s="118"/>
      <c r="M31" s="118"/>
      <c r="N31" s="118"/>
      <c r="P31" s="39"/>
      <c r="Q31" s="39"/>
      <c r="R31" s="39"/>
    </row>
    <row r="32" spans="1:18" s="119" customFormat="1" ht="18" customHeight="1" x14ac:dyDescent="0.25">
      <c r="A32" s="102"/>
      <c r="B32" s="102"/>
      <c r="C32" s="102"/>
      <c r="D32" s="102"/>
      <c r="E32" s="39"/>
      <c r="F32" s="39"/>
      <c r="G32" s="39"/>
      <c r="H32" s="118"/>
      <c r="I32" s="118"/>
      <c r="J32" s="118"/>
      <c r="K32" s="118"/>
      <c r="L32" s="118"/>
      <c r="M32" s="118"/>
      <c r="N32" s="118"/>
      <c r="P32" s="39"/>
      <c r="Q32" s="39"/>
      <c r="R32" s="39"/>
    </row>
    <row r="33" spans="1:18" s="119" customFormat="1" ht="18" customHeight="1" x14ac:dyDescent="0.25">
      <c r="A33" s="102"/>
      <c r="B33" s="102"/>
      <c r="C33" s="102"/>
      <c r="D33" s="102"/>
      <c r="E33" s="39"/>
      <c r="F33" s="39"/>
      <c r="G33" s="39"/>
      <c r="H33" s="118"/>
      <c r="I33" s="118"/>
      <c r="J33" s="118"/>
      <c r="K33" s="118"/>
      <c r="L33" s="118"/>
      <c r="M33" s="118"/>
      <c r="N33" s="118"/>
      <c r="P33" s="39"/>
      <c r="Q33" s="39"/>
      <c r="R33" s="39"/>
    </row>
    <row r="34" spans="1:18" s="119" customFormat="1" ht="18" customHeight="1" x14ac:dyDescent="0.25">
      <c r="A34" s="102"/>
      <c r="B34" s="102"/>
      <c r="C34" s="102"/>
      <c r="D34" s="102"/>
      <c r="E34" s="39"/>
      <c r="F34" s="39"/>
      <c r="G34" s="39"/>
      <c r="H34" s="118"/>
      <c r="I34" s="118"/>
      <c r="J34" s="118"/>
      <c r="K34" s="118"/>
      <c r="L34" s="118"/>
      <c r="M34" s="118"/>
      <c r="N34" s="118"/>
      <c r="P34" s="39"/>
      <c r="Q34" s="39"/>
      <c r="R34" s="39"/>
    </row>
    <row r="35" spans="1:18" s="119" customFormat="1" ht="18" customHeight="1" x14ac:dyDescent="0.25">
      <c r="A35" s="102"/>
      <c r="B35" s="102"/>
      <c r="C35" s="102"/>
      <c r="D35" s="102"/>
      <c r="E35" s="39"/>
      <c r="F35" s="39"/>
      <c r="G35" s="39"/>
      <c r="H35" s="118"/>
      <c r="I35" s="118"/>
      <c r="J35" s="118"/>
      <c r="K35" s="118"/>
      <c r="L35" s="118"/>
      <c r="M35" s="118"/>
      <c r="N35" s="118"/>
      <c r="P35" s="39"/>
      <c r="Q35" s="39"/>
      <c r="R35" s="39"/>
    </row>
    <row r="36" spans="1:18" s="119" customFormat="1" ht="18" customHeight="1" x14ac:dyDescent="0.25">
      <c r="A36" s="102"/>
      <c r="B36" s="102"/>
      <c r="C36" s="102"/>
      <c r="D36" s="102"/>
      <c r="E36" s="39"/>
      <c r="F36" s="39"/>
      <c r="G36" s="39"/>
      <c r="H36" s="118"/>
      <c r="I36" s="118"/>
      <c r="J36" s="118"/>
      <c r="K36" s="118"/>
      <c r="L36" s="118"/>
      <c r="M36" s="118"/>
      <c r="N36" s="118"/>
      <c r="P36" s="39"/>
      <c r="Q36" s="39"/>
      <c r="R36" s="39"/>
    </row>
    <row r="37" spans="1:18" s="119" customFormat="1" ht="18" customHeight="1" x14ac:dyDescent="0.25">
      <c r="A37" s="102"/>
      <c r="B37" s="102"/>
      <c r="C37" s="102"/>
      <c r="D37" s="102"/>
      <c r="E37" s="39"/>
      <c r="F37" s="39"/>
      <c r="G37" s="39"/>
      <c r="H37" s="118"/>
      <c r="I37" s="118"/>
      <c r="J37" s="118"/>
      <c r="K37" s="118"/>
      <c r="L37" s="118"/>
      <c r="M37" s="118"/>
      <c r="N37" s="118"/>
      <c r="P37" s="39"/>
      <c r="Q37" s="39"/>
      <c r="R37" s="39"/>
    </row>
    <row r="38" spans="1:18" s="119" customFormat="1" ht="18" customHeight="1" x14ac:dyDescent="0.25">
      <c r="A38" s="102"/>
      <c r="B38" s="102"/>
      <c r="C38" s="102"/>
      <c r="D38" s="102"/>
      <c r="E38" s="39"/>
      <c r="F38" s="39"/>
      <c r="G38" s="39"/>
      <c r="H38" s="118"/>
      <c r="I38" s="118"/>
      <c r="J38" s="118"/>
      <c r="K38" s="118"/>
      <c r="L38" s="118"/>
      <c r="M38" s="118"/>
      <c r="N38" s="118"/>
      <c r="P38" s="39"/>
      <c r="Q38" s="39"/>
      <c r="R38" s="39"/>
    </row>
    <row r="39" spans="1:18" s="119" customFormat="1" ht="18" customHeight="1" x14ac:dyDescent="0.25">
      <c r="A39" s="102"/>
      <c r="B39" s="102"/>
      <c r="C39" s="102"/>
      <c r="D39" s="102"/>
      <c r="E39" s="39"/>
      <c r="F39" s="39"/>
      <c r="G39" s="39"/>
      <c r="H39" s="118"/>
      <c r="I39" s="118"/>
      <c r="J39" s="118"/>
      <c r="K39" s="118"/>
      <c r="L39" s="118"/>
      <c r="M39" s="118"/>
      <c r="N39" s="118"/>
      <c r="P39" s="39"/>
      <c r="Q39" s="39"/>
      <c r="R39" s="39"/>
    </row>
    <row r="40" spans="1:18" s="119" customFormat="1" ht="18" customHeight="1" x14ac:dyDescent="0.25">
      <c r="A40" s="102"/>
      <c r="B40" s="102"/>
      <c r="C40" s="102"/>
      <c r="D40" s="102"/>
      <c r="E40" s="39"/>
      <c r="F40" s="39"/>
      <c r="G40" s="39"/>
      <c r="H40" s="118"/>
      <c r="I40" s="118"/>
      <c r="J40" s="118"/>
      <c r="K40" s="118"/>
      <c r="L40" s="118"/>
      <c r="M40" s="118"/>
      <c r="N40" s="118"/>
      <c r="P40" s="39"/>
      <c r="Q40" s="39"/>
      <c r="R40" s="39"/>
    </row>
    <row r="41" spans="1:18" s="119" customFormat="1" ht="18" customHeight="1" x14ac:dyDescent="0.25">
      <c r="A41" s="102"/>
      <c r="B41" s="102"/>
      <c r="C41" s="102"/>
      <c r="D41" s="102"/>
      <c r="E41" s="39"/>
      <c r="F41" s="39"/>
      <c r="G41" s="39"/>
      <c r="H41" s="118"/>
      <c r="I41" s="118"/>
      <c r="J41" s="118"/>
      <c r="K41" s="118"/>
      <c r="L41" s="118"/>
      <c r="M41" s="118"/>
      <c r="N41" s="118"/>
      <c r="P41" s="39"/>
      <c r="Q41" s="39"/>
      <c r="R41" s="39"/>
    </row>
    <row r="42" spans="1:18" s="119" customFormat="1" ht="18" customHeight="1" x14ac:dyDescent="0.25">
      <c r="A42" s="102"/>
      <c r="B42" s="102"/>
      <c r="C42" s="102"/>
      <c r="D42" s="102"/>
      <c r="E42" s="39"/>
      <c r="F42" s="39"/>
      <c r="G42" s="39"/>
      <c r="H42" s="118"/>
      <c r="I42" s="118"/>
      <c r="J42" s="118"/>
      <c r="K42" s="118"/>
      <c r="L42" s="118"/>
      <c r="M42" s="118"/>
      <c r="N42" s="118"/>
      <c r="P42" s="39"/>
      <c r="Q42" s="39"/>
      <c r="R42" s="39"/>
    </row>
    <row r="43" spans="1:18" s="119" customFormat="1" ht="18" customHeight="1" x14ac:dyDescent="0.25">
      <c r="A43" s="102"/>
      <c r="B43" s="102"/>
      <c r="C43" s="102"/>
      <c r="D43" s="102"/>
      <c r="E43" s="39"/>
      <c r="F43" s="39"/>
      <c r="G43" s="39"/>
      <c r="H43" s="118"/>
      <c r="I43" s="118"/>
      <c r="J43" s="118"/>
      <c r="K43" s="118"/>
      <c r="L43" s="118"/>
      <c r="M43" s="118"/>
      <c r="N43" s="118"/>
      <c r="P43" s="39"/>
      <c r="Q43" s="39"/>
      <c r="R43" s="39"/>
    </row>
    <row r="44" spans="1:18" s="119" customFormat="1" ht="18" customHeight="1" x14ac:dyDescent="0.25">
      <c r="A44" s="102"/>
      <c r="B44" s="102"/>
      <c r="C44" s="102"/>
      <c r="D44" s="102"/>
      <c r="E44" s="39"/>
      <c r="F44" s="39"/>
      <c r="G44" s="39"/>
      <c r="H44" s="118"/>
      <c r="I44" s="118"/>
      <c r="J44" s="118"/>
      <c r="K44" s="118"/>
      <c r="L44" s="118"/>
      <c r="M44" s="118"/>
      <c r="N44" s="118"/>
      <c r="P44" s="39"/>
      <c r="Q44" s="39"/>
      <c r="R44" s="39"/>
    </row>
    <row r="45" spans="1:18" s="119" customFormat="1" ht="18" customHeight="1" x14ac:dyDescent="0.25">
      <c r="A45" s="102"/>
      <c r="B45" s="102"/>
      <c r="C45" s="102"/>
      <c r="D45" s="102"/>
      <c r="E45" s="39"/>
      <c r="F45" s="39"/>
      <c r="G45" s="39"/>
      <c r="H45" s="118"/>
      <c r="I45" s="118"/>
      <c r="J45" s="118"/>
      <c r="K45" s="118"/>
      <c r="L45" s="118"/>
      <c r="M45" s="118"/>
      <c r="N45" s="118"/>
      <c r="P45" s="39"/>
      <c r="Q45" s="39"/>
      <c r="R45" s="39"/>
    </row>
    <row r="46" spans="1:18" s="119" customFormat="1" ht="18" customHeight="1" x14ac:dyDescent="0.25">
      <c r="A46" s="102"/>
      <c r="B46" s="102"/>
      <c r="C46" s="102"/>
      <c r="D46" s="102"/>
      <c r="E46" s="39"/>
      <c r="F46" s="39"/>
      <c r="G46" s="39"/>
      <c r="H46" s="118"/>
      <c r="I46" s="118"/>
      <c r="J46" s="118"/>
      <c r="K46" s="118"/>
      <c r="L46" s="118"/>
      <c r="M46" s="118"/>
      <c r="N46" s="118"/>
      <c r="P46" s="39"/>
      <c r="Q46" s="39"/>
      <c r="R46" s="39"/>
    </row>
    <row r="47" spans="1:18" s="119" customFormat="1" ht="18" customHeight="1" x14ac:dyDescent="0.25">
      <c r="A47" s="102"/>
      <c r="B47" s="102"/>
      <c r="C47" s="102"/>
      <c r="D47" s="102"/>
      <c r="E47" s="39"/>
      <c r="F47" s="39"/>
      <c r="G47" s="39"/>
      <c r="H47" s="118"/>
      <c r="I47" s="118"/>
      <c r="J47" s="118"/>
      <c r="K47" s="118"/>
      <c r="L47" s="118"/>
      <c r="M47" s="118"/>
      <c r="N47" s="118"/>
      <c r="P47" s="39"/>
      <c r="Q47" s="39"/>
      <c r="R47" s="39"/>
    </row>
    <row r="48" spans="1:18" s="119" customFormat="1" ht="18" customHeight="1" x14ac:dyDescent="0.25">
      <c r="A48" s="102"/>
      <c r="B48" s="102"/>
      <c r="C48" s="102"/>
      <c r="D48" s="102"/>
      <c r="E48" s="39"/>
      <c r="F48" s="39"/>
      <c r="G48" s="39"/>
      <c r="H48" s="118"/>
      <c r="I48" s="118"/>
      <c r="K48" s="39"/>
      <c r="L48" s="39"/>
      <c r="M48" s="39"/>
      <c r="N48" s="39"/>
      <c r="P48" s="39"/>
      <c r="Q48" s="39"/>
      <c r="R48" s="39"/>
    </row>
    <row r="49" spans="1:18" s="119" customFormat="1" ht="18" customHeight="1" x14ac:dyDescent="0.25">
      <c r="A49" s="102"/>
      <c r="B49" s="102"/>
      <c r="C49" s="102"/>
      <c r="D49" s="102"/>
      <c r="E49" s="39"/>
      <c r="F49" s="39"/>
      <c r="G49" s="39"/>
      <c r="H49" s="118"/>
      <c r="I49" s="118"/>
      <c r="K49" s="39"/>
      <c r="L49" s="39"/>
      <c r="M49" s="39"/>
      <c r="N49" s="39"/>
      <c r="P49" s="39"/>
      <c r="Q49" s="39"/>
      <c r="R49" s="39"/>
    </row>
    <row r="50" spans="1:18" s="119" customFormat="1" ht="18" customHeight="1" x14ac:dyDescent="0.25">
      <c r="A50" s="102"/>
      <c r="B50" s="102"/>
      <c r="C50" s="102"/>
      <c r="D50" s="102"/>
      <c r="E50" s="39"/>
      <c r="F50" s="39"/>
      <c r="G50" s="39"/>
      <c r="H50" s="118"/>
      <c r="I50" s="118"/>
      <c r="K50" s="39"/>
      <c r="L50" s="39"/>
      <c r="M50" s="39"/>
      <c r="N50" s="39"/>
      <c r="P50" s="39"/>
      <c r="Q50" s="39"/>
      <c r="R50" s="39"/>
    </row>
    <row r="51" spans="1:18" s="119" customFormat="1" ht="18" customHeight="1" x14ac:dyDescent="0.25">
      <c r="A51" s="102"/>
      <c r="B51" s="102"/>
      <c r="C51" s="102"/>
      <c r="D51" s="102"/>
      <c r="E51" s="39"/>
      <c r="F51" s="39"/>
      <c r="G51" s="39"/>
      <c r="H51" s="118"/>
      <c r="I51" s="118"/>
      <c r="K51" s="39"/>
      <c r="L51" s="39"/>
      <c r="M51" s="39"/>
      <c r="N51" s="39"/>
      <c r="P51" s="39"/>
      <c r="Q51" s="39"/>
      <c r="R51" s="39"/>
    </row>
    <row r="52" spans="1:18" s="119" customFormat="1" ht="18" customHeight="1" x14ac:dyDescent="0.25">
      <c r="A52" s="102"/>
      <c r="B52" s="102"/>
      <c r="C52" s="102"/>
      <c r="D52" s="102"/>
      <c r="E52" s="39"/>
      <c r="F52" s="39"/>
      <c r="G52" s="39"/>
      <c r="H52" s="118"/>
      <c r="I52" s="118"/>
      <c r="K52" s="39"/>
      <c r="L52" s="39"/>
      <c r="M52" s="39"/>
      <c r="N52" s="39"/>
      <c r="P52" s="39"/>
      <c r="Q52" s="39"/>
      <c r="R52" s="39"/>
    </row>
    <row r="53" spans="1:18" s="119" customFormat="1" ht="18" customHeight="1" x14ac:dyDescent="0.25">
      <c r="A53" s="102"/>
      <c r="B53" s="102"/>
      <c r="C53" s="102"/>
      <c r="D53" s="102"/>
      <c r="E53" s="39"/>
      <c r="F53" s="39"/>
      <c r="G53" s="39"/>
      <c r="H53" s="118"/>
      <c r="I53" s="118"/>
      <c r="K53" s="39"/>
      <c r="L53" s="39"/>
      <c r="M53" s="39"/>
      <c r="N53" s="39"/>
      <c r="P53" s="39"/>
      <c r="Q53" s="39"/>
      <c r="R53" s="39"/>
    </row>
    <row r="54" spans="1:18" s="119" customFormat="1" ht="18" customHeight="1" x14ac:dyDescent="0.25">
      <c r="A54" s="102"/>
      <c r="B54" s="102"/>
      <c r="C54" s="102"/>
      <c r="D54" s="102"/>
      <c r="E54" s="39"/>
      <c r="F54" s="39"/>
      <c r="G54" s="39"/>
      <c r="H54" s="118"/>
      <c r="I54" s="118"/>
      <c r="K54" s="39"/>
      <c r="L54" s="39"/>
      <c r="M54" s="39"/>
      <c r="N54" s="39"/>
      <c r="P54" s="39"/>
      <c r="Q54" s="39"/>
      <c r="R54" s="39"/>
    </row>
    <row r="55" spans="1:18" s="102" customFormat="1" ht="18" customHeight="1" x14ac:dyDescent="0.25">
      <c r="E55" s="39"/>
      <c r="F55" s="39"/>
      <c r="G55" s="39"/>
      <c r="H55" s="118"/>
      <c r="I55" s="118"/>
      <c r="J55" s="119"/>
      <c r="K55" s="39"/>
      <c r="L55" s="39"/>
      <c r="M55" s="39"/>
      <c r="N55" s="39"/>
      <c r="O55" s="119"/>
      <c r="P55" s="39"/>
      <c r="Q55" s="39"/>
      <c r="R55" s="39"/>
    </row>
    <row r="56" spans="1:18" s="102" customFormat="1" ht="18" customHeight="1" x14ac:dyDescent="0.25">
      <c r="E56" s="39"/>
      <c r="F56" s="39"/>
      <c r="G56" s="39"/>
      <c r="H56" s="118"/>
      <c r="I56" s="118"/>
      <c r="J56" s="119"/>
      <c r="K56" s="39"/>
      <c r="L56" s="39"/>
      <c r="M56" s="39"/>
      <c r="N56" s="39"/>
      <c r="O56" s="119"/>
      <c r="P56" s="39"/>
      <c r="Q56" s="39"/>
      <c r="R56" s="39"/>
    </row>
    <row r="57" spans="1:18" s="102" customFormat="1" ht="18" customHeight="1" x14ac:dyDescent="0.25">
      <c r="E57" s="39"/>
      <c r="F57" s="39"/>
      <c r="G57" s="39"/>
      <c r="H57" s="118"/>
      <c r="I57" s="118"/>
      <c r="J57" s="119"/>
      <c r="K57" s="39"/>
      <c r="L57" s="39"/>
      <c r="M57" s="39"/>
      <c r="N57" s="39"/>
      <c r="O57" s="119"/>
      <c r="P57" s="39"/>
      <c r="Q57" s="39"/>
      <c r="R57" s="39"/>
    </row>
    <row r="58" spans="1:18" s="102" customFormat="1" ht="18" customHeight="1" x14ac:dyDescent="0.25">
      <c r="E58" s="39"/>
      <c r="F58" s="39"/>
      <c r="G58" s="39"/>
      <c r="H58" s="118"/>
      <c r="I58" s="118"/>
      <c r="J58" s="119"/>
      <c r="K58" s="39"/>
      <c r="L58" s="39"/>
      <c r="M58" s="39"/>
      <c r="N58" s="39"/>
      <c r="O58" s="119"/>
      <c r="P58" s="39"/>
      <c r="Q58" s="39"/>
      <c r="R58" s="39"/>
    </row>
    <row r="59" spans="1:18" s="102" customFormat="1" ht="18" customHeight="1" x14ac:dyDescent="0.25">
      <c r="E59" s="39"/>
      <c r="F59" s="39"/>
      <c r="G59" s="39"/>
      <c r="H59" s="118"/>
      <c r="I59" s="118"/>
      <c r="J59" s="119"/>
      <c r="K59" s="39"/>
      <c r="L59" s="39"/>
      <c r="M59" s="39"/>
      <c r="N59" s="39"/>
      <c r="O59" s="119"/>
      <c r="P59" s="39"/>
      <c r="Q59" s="39"/>
      <c r="R59" s="39"/>
    </row>
    <row r="60" spans="1:18" s="102" customFormat="1" ht="18" customHeight="1" x14ac:dyDescent="0.25">
      <c r="E60" s="39"/>
      <c r="F60" s="39"/>
      <c r="G60" s="39"/>
      <c r="H60" s="118"/>
      <c r="I60" s="118"/>
      <c r="J60" s="119"/>
      <c r="K60" s="39"/>
      <c r="L60" s="39"/>
      <c r="M60" s="39"/>
      <c r="N60" s="39"/>
      <c r="O60" s="119"/>
      <c r="P60" s="39"/>
      <c r="Q60" s="39"/>
      <c r="R60" s="39"/>
    </row>
    <row r="61" spans="1:18" s="102" customFormat="1" ht="18" customHeight="1" x14ac:dyDescent="0.25">
      <c r="E61" s="39"/>
      <c r="F61" s="39"/>
      <c r="G61" s="39"/>
      <c r="H61" s="118"/>
      <c r="I61" s="118"/>
      <c r="J61" s="119"/>
      <c r="K61" s="39"/>
      <c r="L61" s="39"/>
      <c r="M61" s="39"/>
      <c r="N61" s="39"/>
      <c r="O61" s="119"/>
      <c r="P61" s="39"/>
      <c r="Q61" s="39"/>
      <c r="R61" s="39"/>
    </row>
    <row r="62" spans="1:18" s="102" customFormat="1" ht="18" customHeight="1" x14ac:dyDescent="0.25">
      <c r="E62" s="39"/>
      <c r="F62" s="39"/>
      <c r="G62" s="39"/>
      <c r="H62" s="118"/>
      <c r="I62" s="118"/>
      <c r="J62" s="119"/>
      <c r="K62" s="39"/>
      <c r="L62" s="39"/>
      <c r="M62" s="39"/>
      <c r="N62" s="39"/>
      <c r="O62" s="119"/>
      <c r="P62" s="39"/>
      <c r="Q62" s="39"/>
      <c r="R62" s="39"/>
    </row>
    <row r="63" spans="1:18" s="102" customFormat="1" ht="18" customHeight="1" x14ac:dyDescent="0.25">
      <c r="E63" s="39"/>
      <c r="F63" s="39"/>
      <c r="G63" s="39"/>
      <c r="H63" s="118"/>
      <c r="I63" s="118"/>
      <c r="J63" s="119"/>
      <c r="K63" s="39"/>
      <c r="L63" s="39"/>
      <c r="M63" s="39"/>
      <c r="N63" s="39"/>
      <c r="O63" s="119"/>
      <c r="P63" s="39"/>
      <c r="Q63" s="39"/>
      <c r="R63" s="39"/>
    </row>
    <row r="64" spans="1:18" s="102" customFormat="1" ht="18" customHeight="1" x14ac:dyDescent="0.25">
      <c r="E64" s="39"/>
      <c r="F64" s="39"/>
      <c r="G64" s="39"/>
      <c r="H64" s="118"/>
      <c r="I64" s="118"/>
      <c r="J64" s="119"/>
      <c r="K64" s="39"/>
      <c r="L64" s="39"/>
      <c r="M64" s="39"/>
      <c r="N64" s="39"/>
      <c r="O64" s="119"/>
      <c r="P64" s="39"/>
      <c r="Q64" s="39"/>
      <c r="R64" s="39"/>
    </row>
    <row r="65" spans="5:18" s="102" customFormat="1" ht="18" customHeight="1" x14ac:dyDescent="0.25">
      <c r="E65" s="39"/>
      <c r="F65" s="39"/>
      <c r="G65" s="39"/>
      <c r="H65" s="118"/>
      <c r="I65" s="118"/>
      <c r="J65" s="119"/>
      <c r="K65" s="39"/>
      <c r="L65" s="39"/>
      <c r="M65" s="39"/>
      <c r="N65" s="39"/>
      <c r="O65" s="119"/>
      <c r="P65" s="39"/>
      <c r="Q65" s="39"/>
      <c r="R65" s="39"/>
    </row>
    <row r="66" spans="5:18" s="102" customFormat="1" ht="18" customHeight="1" x14ac:dyDescent="0.25">
      <c r="E66" s="39"/>
      <c r="F66" s="39"/>
      <c r="G66" s="39"/>
      <c r="H66" s="118"/>
      <c r="I66" s="118"/>
      <c r="J66" s="119"/>
      <c r="K66" s="39"/>
      <c r="L66" s="39"/>
      <c r="M66" s="39"/>
      <c r="N66" s="39"/>
      <c r="O66" s="119"/>
      <c r="P66" s="39"/>
      <c r="Q66" s="39"/>
      <c r="R66" s="39"/>
    </row>
    <row r="67" spans="5:18" s="102" customFormat="1" ht="18" customHeight="1" x14ac:dyDescent="0.25">
      <c r="E67" s="39"/>
      <c r="F67" s="39"/>
      <c r="G67" s="39"/>
      <c r="H67" s="118"/>
      <c r="I67" s="118"/>
      <c r="J67" s="119"/>
      <c r="K67" s="39"/>
      <c r="L67" s="39"/>
      <c r="M67" s="39"/>
      <c r="N67" s="39"/>
      <c r="O67" s="119"/>
      <c r="P67" s="39"/>
      <c r="Q67" s="39"/>
      <c r="R67" s="39"/>
    </row>
    <row r="68" spans="5:18" s="102" customFormat="1" ht="18" customHeight="1" x14ac:dyDescent="0.25">
      <c r="E68" s="39"/>
      <c r="F68" s="39"/>
      <c r="G68" s="39"/>
      <c r="H68" s="118"/>
      <c r="I68" s="118"/>
      <c r="J68" s="119"/>
      <c r="K68" s="39"/>
      <c r="L68" s="39"/>
      <c r="M68" s="39"/>
      <c r="N68" s="39"/>
      <c r="O68" s="119"/>
      <c r="P68" s="39"/>
      <c r="Q68" s="39"/>
      <c r="R68" s="39"/>
    </row>
    <row r="69" spans="5:18" s="102" customFormat="1" ht="18" customHeight="1" x14ac:dyDescent="0.25">
      <c r="E69" s="39"/>
      <c r="F69" s="39"/>
      <c r="G69" s="39"/>
      <c r="H69" s="118"/>
      <c r="I69" s="118"/>
      <c r="J69" s="119"/>
      <c r="K69" s="39"/>
      <c r="L69" s="39"/>
      <c r="M69" s="39"/>
      <c r="N69" s="39"/>
      <c r="O69" s="119"/>
      <c r="P69" s="39"/>
      <c r="Q69" s="39"/>
      <c r="R69" s="39"/>
    </row>
    <row r="70" spans="5:18" s="102" customFormat="1" ht="18" customHeight="1" x14ac:dyDescent="0.25">
      <c r="E70" s="39"/>
      <c r="F70" s="39"/>
      <c r="G70" s="39"/>
      <c r="H70" s="118"/>
      <c r="I70" s="118"/>
      <c r="J70" s="119"/>
      <c r="K70" s="39"/>
      <c r="L70" s="39"/>
      <c r="M70" s="39"/>
      <c r="N70" s="39"/>
      <c r="O70" s="119"/>
      <c r="P70" s="39"/>
      <c r="Q70" s="39"/>
      <c r="R70" s="39"/>
    </row>
    <row r="71" spans="5:18" s="102" customFormat="1" ht="18" customHeight="1" x14ac:dyDescent="0.25">
      <c r="E71" s="39"/>
      <c r="F71" s="39"/>
      <c r="G71" s="39"/>
      <c r="H71" s="118"/>
      <c r="I71" s="118"/>
      <c r="J71" s="119"/>
      <c r="K71" s="39"/>
      <c r="L71" s="39"/>
      <c r="M71" s="39"/>
      <c r="N71" s="39"/>
      <c r="O71" s="119"/>
      <c r="P71" s="39"/>
      <c r="Q71" s="39"/>
      <c r="R71" s="39"/>
    </row>
    <row r="72" spans="5:18" s="102" customFormat="1" ht="18" customHeight="1" x14ac:dyDescent="0.25">
      <c r="E72" s="39"/>
      <c r="F72" s="39"/>
      <c r="G72" s="39"/>
      <c r="H72" s="118"/>
      <c r="I72" s="118"/>
      <c r="J72" s="119"/>
      <c r="K72" s="39"/>
      <c r="L72" s="39"/>
      <c r="M72" s="39"/>
      <c r="N72" s="39"/>
      <c r="O72" s="119"/>
      <c r="P72" s="39"/>
      <c r="Q72" s="39"/>
      <c r="R72" s="39"/>
    </row>
    <row r="73" spans="5:18" s="102" customFormat="1" ht="18" customHeight="1" x14ac:dyDescent="0.25">
      <c r="E73" s="39"/>
      <c r="F73" s="39"/>
      <c r="G73" s="39"/>
      <c r="H73" s="118"/>
      <c r="I73" s="118"/>
      <c r="J73" s="119"/>
      <c r="K73" s="39"/>
      <c r="L73" s="39"/>
      <c r="M73" s="39"/>
      <c r="N73" s="39"/>
      <c r="O73" s="119"/>
      <c r="P73" s="39"/>
      <c r="Q73" s="39"/>
      <c r="R73" s="39"/>
    </row>
    <row r="74" spans="5:18" s="102" customFormat="1" ht="18" customHeight="1" x14ac:dyDescent="0.25">
      <c r="E74" s="39"/>
      <c r="F74" s="39"/>
      <c r="G74" s="39"/>
      <c r="H74" s="118"/>
      <c r="I74" s="118"/>
      <c r="J74" s="119"/>
      <c r="K74" s="39"/>
      <c r="L74" s="39"/>
      <c r="M74" s="39"/>
      <c r="N74" s="39"/>
      <c r="O74" s="119"/>
      <c r="P74" s="39"/>
      <c r="Q74" s="39"/>
      <c r="R74" s="39"/>
    </row>
    <row r="75" spans="5:18" s="102" customFormat="1" ht="18" customHeight="1" x14ac:dyDescent="0.25">
      <c r="E75" s="39"/>
      <c r="F75" s="39"/>
      <c r="G75" s="39"/>
      <c r="H75" s="118"/>
      <c r="I75" s="118"/>
      <c r="J75" s="119"/>
      <c r="K75" s="39"/>
      <c r="L75" s="39"/>
      <c r="M75" s="39"/>
      <c r="N75" s="39"/>
      <c r="O75" s="119"/>
      <c r="P75" s="39"/>
      <c r="Q75" s="39"/>
      <c r="R75" s="39"/>
    </row>
    <row r="76" spans="5:18" s="102" customFormat="1" ht="18" customHeight="1" x14ac:dyDescent="0.25">
      <c r="E76" s="39"/>
      <c r="F76" s="39"/>
      <c r="G76" s="39"/>
      <c r="H76" s="118"/>
      <c r="I76" s="118"/>
      <c r="J76" s="119"/>
      <c r="K76" s="39"/>
      <c r="L76" s="39"/>
      <c r="M76" s="39"/>
      <c r="N76" s="39"/>
      <c r="O76" s="119"/>
      <c r="P76" s="39"/>
      <c r="Q76" s="39"/>
      <c r="R76" s="39"/>
    </row>
    <row r="77" spans="5:18" s="102" customFormat="1" ht="18" customHeight="1" x14ac:dyDescent="0.25">
      <c r="E77" s="39"/>
      <c r="F77" s="39"/>
      <c r="G77" s="39"/>
      <c r="H77" s="118"/>
      <c r="I77" s="118"/>
      <c r="J77" s="119"/>
      <c r="K77" s="39"/>
      <c r="L77" s="39"/>
      <c r="M77" s="39"/>
      <c r="N77" s="39"/>
      <c r="O77" s="119"/>
      <c r="P77" s="39"/>
      <c r="Q77" s="39"/>
      <c r="R77" s="39"/>
    </row>
    <row r="78" spans="5:18" s="102" customFormat="1" ht="18" customHeight="1" x14ac:dyDescent="0.25">
      <c r="E78" s="39"/>
      <c r="F78" s="39"/>
      <c r="G78" s="39"/>
      <c r="H78" s="118"/>
      <c r="I78" s="118"/>
      <c r="J78" s="119"/>
      <c r="K78" s="39"/>
      <c r="L78" s="39"/>
      <c r="M78" s="39"/>
      <c r="N78" s="39"/>
      <c r="O78" s="119"/>
      <c r="P78" s="39"/>
      <c r="Q78" s="39"/>
      <c r="R78" s="39"/>
    </row>
    <row r="79" spans="5:18" s="102" customFormat="1" ht="18" customHeight="1" x14ac:dyDescent="0.25">
      <c r="E79" s="39"/>
      <c r="F79" s="39"/>
      <c r="G79" s="39"/>
      <c r="H79" s="118"/>
      <c r="I79" s="118"/>
      <c r="J79" s="119"/>
      <c r="K79" s="39"/>
      <c r="L79" s="39"/>
      <c r="M79" s="39"/>
      <c r="N79" s="39"/>
      <c r="O79" s="119"/>
      <c r="P79" s="39"/>
      <c r="Q79" s="39"/>
      <c r="R79" s="39"/>
    </row>
    <row r="80" spans="5:18" s="102" customFormat="1" ht="18" customHeight="1" x14ac:dyDescent="0.25">
      <c r="E80" s="39"/>
      <c r="F80" s="39"/>
      <c r="G80" s="39"/>
      <c r="H80" s="118"/>
      <c r="I80" s="118"/>
      <c r="J80" s="119"/>
      <c r="K80" s="39"/>
      <c r="L80" s="39"/>
      <c r="M80" s="39"/>
      <c r="N80" s="39"/>
      <c r="O80" s="119"/>
      <c r="P80" s="39"/>
      <c r="Q80" s="39"/>
      <c r="R80" s="39"/>
    </row>
    <row r="81" spans="5:18" s="102" customFormat="1" ht="18" customHeight="1" x14ac:dyDescent="0.25">
      <c r="E81" s="39"/>
      <c r="F81" s="39"/>
      <c r="G81" s="39"/>
      <c r="H81" s="118"/>
      <c r="I81" s="118"/>
      <c r="J81" s="119"/>
      <c r="K81" s="39"/>
      <c r="L81" s="39"/>
      <c r="M81" s="39"/>
      <c r="N81" s="39"/>
      <c r="O81" s="119"/>
      <c r="P81" s="39"/>
      <c r="Q81" s="39"/>
      <c r="R81" s="39"/>
    </row>
    <row r="82" spans="5:18" s="102" customFormat="1" ht="18" customHeight="1" x14ac:dyDescent="0.25">
      <c r="E82" s="39"/>
      <c r="F82" s="39"/>
      <c r="G82" s="39"/>
      <c r="H82" s="118"/>
      <c r="I82" s="118"/>
      <c r="J82" s="119"/>
      <c r="K82" s="39"/>
      <c r="L82" s="39"/>
      <c r="M82" s="39"/>
      <c r="N82" s="39"/>
      <c r="O82" s="119"/>
      <c r="P82" s="39"/>
      <c r="Q82" s="39"/>
      <c r="R82" s="39"/>
    </row>
    <row r="83" spans="5:18" s="102" customFormat="1" ht="18" customHeight="1" x14ac:dyDescent="0.25">
      <c r="E83" s="39"/>
      <c r="F83" s="39"/>
      <c r="G83" s="39"/>
      <c r="H83" s="118"/>
      <c r="I83" s="118"/>
      <c r="J83" s="119"/>
      <c r="K83" s="39"/>
      <c r="L83" s="39"/>
      <c r="M83" s="39"/>
      <c r="N83" s="39"/>
      <c r="O83" s="119"/>
      <c r="P83" s="39"/>
      <c r="Q83" s="39"/>
      <c r="R83" s="39"/>
    </row>
    <row r="84" spans="5:18" s="102" customFormat="1" ht="18" customHeight="1" x14ac:dyDescent="0.25">
      <c r="E84" s="39"/>
      <c r="F84" s="39"/>
      <c r="G84" s="39"/>
      <c r="H84" s="118"/>
      <c r="I84" s="118"/>
      <c r="J84" s="119"/>
      <c r="K84" s="39"/>
      <c r="L84" s="39"/>
      <c r="M84" s="39"/>
      <c r="N84" s="39"/>
      <c r="O84" s="119"/>
      <c r="P84" s="39"/>
      <c r="Q84" s="39"/>
      <c r="R84" s="39"/>
    </row>
    <row r="85" spans="5:18" s="102" customFormat="1" ht="18" customHeight="1" x14ac:dyDescent="0.25">
      <c r="E85" s="39"/>
      <c r="F85" s="39"/>
      <c r="G85" s="39"/>
      <c r="H85" s="118"/>
      <c r="I85" s="118"/>
      <c r="J85" s="119"/>
      <c r="K85" s="39"/>
      <c r="L85" s="39"/>
      <c r="M85" s="39"/>
      <c r="N85" s="39"/>
      <c r="O85" s="119"/>
      <c r="P85" s="39"/>
      <c r="Q85" s="39"/>
      <c r="R85" s="39"/>
    </row>
    <row r="86" spans="5:18" s="102" customFormat="1" ht="18" customHeight="1" x14ac:dyDescent="0.25">
      <c r="E86" s="39"/>
      <c r="F86" s="39"/>
      <c r="G86" s="39"/>
      <c r="H86" s="118"/>
      <c r="I86" s="118"/>
      <c r="J86" s="119"/>
      <c r="K86" s="39"/>
      <c r="L86" s="39"/>
      <c r="M86" s="39"/>
      <c r="N86" s="39"/>
      <c r="O86" s="119"/>
      <c r="P86" s="39"/>
      <c r="Q86" s="39"/>
      <c r="R86" s="39"/>
    </row>
    <row r="87" spans="5:18" s="102" customFormat="1" ht="18" customHeight="1" x14ac:dyDescent="0.25">
      <c r="E87" s="39"/>
      <c r="F87" s="39"/>
      <c r="G87" s="39"/>
      <c r="H87" s="118"/>
      <c r="I87" s="118"/>
      <c r="J87" s="119"/>
      <c r="K87" s="39"/>
      <c r="L87" s="39"/>
      <c r="M87" s="39"/>
      <c r="N87" s="39"/>
      <c r="O87" s="119"/>
      <c r="P87" s="39"/>
      <c r="Q87" s="39"/>
      <c r="R87" s="39"/>
    </row>
    <row r="88" spans="5:18" s="102" customFormat="1" ht="18" customHeight="1" x14ac:dyDescent="0.25">
      <c r="E88" s="39"/>
      <c r="F88" s="39"/>
      <c r="G88" s="39"/>
      <c r="H88" s="118"/>
      <c r="I88" s="118"/>
      <c r="J88" s="119"/>
      <c r="K88" s="39"/>
      <c r="L88" s="39"/>
      <c r="M88" s="39"/>
      <c r="N88" s="39"/>
      <c r="O88" s="119"/>
      <c r="P88" s="39"/>
      <c r="Q88" s="39"/>
      <c r="R88" s="39"/>
    </row>
    <row r="89" spans="5:18" s="102" customFormat="1" ht="18" customHeight="1" x14ac:dyDescent="0.25">
      <c r="E89" s="39"/>
      <c r="F89" s="39"/>
      <c r="G89" s="39"/>
      <c r="H89" s="118"/>
      <c r="I89" s="118"/>
      <c r="J89" s="119"/>
      <c r="K89" s="39"/>
      <c r="L89" s="39"/>
      <c r="M89" s="39"/>
      <c r="N89" s="39"/>
      <c r="O89" s="119"/>
      <c r="P89" s="39"/>
      <c r="Q89" s="39"/>
      <c r="R89" s="39"/>
    </row>
    <row r="90" spans="5:18" s="102" customFormat="1" ht="18" customHeight="1" x14ac:dyDescent="0.25">
      <c r="E90" s="39"/>
      <c r="F90" s="39"/>
      <c r="G90" s="39"/>
      <c r="H90" s="118"/>
      <c r="I90" s="118"/>
      <c r="J90" s="119"/>
      <c r="K90" s="39"/>
      <c r="L90" s="39"/>
      <c r="M90" s="39"/>
      <c r="N90" s="39"/>
      <c r="O90" s="119"/>
      <c r="P90" s="39"/>
      <c r="Q90" s="39"/>
      <c r="R90" s="39"/>
    </row>
    <row r="91" spans="5:18" s="102" customFormat="1" ht="18" customHeight="1" x14ac:dyDescent="0.25">
      <c r="E91" s="39"/>
      <c r="F91" s="39"/>
      <c r="G91" s="39"/>
      <c r="H91" s="118"/>
      <c r="I91" s="118"/>
      <c r="J91" s="119"/>
      <c r="K91" s="39"/>
      <c r="L91" s="39"/>
      <c r="M91" s="39"/>
      <c r="N91" s="39"/>
      <c r="O91" s="119"/>
      <c r="P91" s="39"/>
      <c r="Q91" s="39"/>
      <c r="R91" s="39"/>
    </row>
    <row r="92" spans="5:18" s="102" customFormat="1" ht="18" customHeight="1" x14ac:dyDescent="0.25">
      <c r="E92" s="39"/>
      <c r="F92" s="39"/>
      <c r="G92" s="39"/>
      <c r="H92" s="118"/>
      <c r="I92" s="118"/>
      <c r="J92" s="119"/>
      <c r="K92" s="39"/>
      <c r="L92" s="39"/>
      <c r="M92" s="39"/>
      <c r="N92" s="39"/>
      <c r="O92" s="119"/>
      <c r="P92" s="39"/>
      <c r="Q92" s="39"/>
      <c r="R92" s="39"/>
    </row>
    <row r="93" spans="5:18" s="102" customFormat="1" ht="18" customHeight="1" x14ac:dyDescent="0.25">
      <c r="E93" s="39"/>
      <c r="F93" s="39"/>
      <c r="G93" s="39"/>
      <c r="H93" s="118"/>
      <c r="I93" s="118"/>
      <c r="J93" s="119"/>
      <c r="K93" s="39"/>
      <c r="L93" s="39"/>
      <c r="M93" s="39"/>
      <c r="N93" s="39"/>
      <c r="O93" s="119"/>
      <c r="P93" s="39"/>
      <c r="Q93" s="39"/>
      <c r="R93" s="39"/>
    </row>
    <row r="94" spans="5:18" s="102" customFormat="1" ht="18" customHeight="1" x14ac:dyDescent="0.25">
      <c r="E94" s="39"/>
      <c r="F94" s="39"/>
      <c r="G94" s="39"/>
      <c r="H94" s="118"/>
      <c r="I94" s="118"/>
      <c r="J94" s="119"/>
      <c r="K94" s="39"/>
      <c r="L94" s="39"/>
      <c r="M94" s="39"/>
      <c r="N94" s="39"/>
      <c r="O94" s="119"/>
      <c r="P94" s="39"/>
      <c r="Q94" s="39"/>
      <c r="R94" s="39"/>
    </row>
    <row r="95" spans="5:18" s="102" customFormat="1" ht="18" customHeight="1" x14ac:dyDescent="0.25">
      <c r="E95" s="39"/>
      <c r="F95" s="39"/>
      <c r="G95" s="39"/>
      <c r="H95" s="118"/>
      <c r="I95" s="118"/>
      <c r="J95" s="119"/>
      <c r="K95" s="39"/>
      <c r="L95" s="39"/>
      <c r="M95" s="39"/>
      <c r="N95" s="39"/>
      <c r="O95" s="119"/>
      <c r="P95" s="39"/>
      <c r="Q95" s="39"/>
      <c r="R95" s="39"/>
    </row>
    <row r="96" spans="5:18" s="102" customFormat="1" ht="18" customHeight="1" x14ac:dyDescent="0.25">
      <c r="E96" s="39"/>
      <c r="F96" s="39"/>
      <c r="G96" s="39"/>
      <c r="H96" s="118"/>
      <c r="I96" s="118"/>
      <c r="J96" s="119"/>
      <c r="K96" s="39"/>
      <c r="L96" s="39"/>
      <c r="M96" s="39"/>
      <c r="N96" s="39"/>
      <c r="O96" s="119"/>
      <c r="P96" s="39"/>
      <c r="Q96" s="39"/>
      <c r="R96" s="39"/>
    </row>
    <row r="97" spans="5:18" s="102" customFormat="1" ht="18" customHeight="1" x14ac:dyDescent="0.25">
      <c r="E97" s="39"/>
      <c r="F97" s="39"/>
      <c r="G97" s="39"/>
      <c r="H97" s="118"/>
      <c r="I97" s="118"/>
      <c r="J97" s="119"/>
      <c r="K97" s="39"/>
      <c r="L97" s="39"/>
      <c r="M97" s="39"/>
      <c r="N97" s="39"/>
      <c r="O97" s="119"/>
      <c r="P97" s="39"/>
      <c r="Q97" s="39"/>
      <c r="R97" s="39"/>
    </row>
    <row r="98" spans="5:18" s="102" customFormat="1" ht="18" customHeight="1" x14ac:dyDescent="0.25">
      <c r="E98" s="39"/>
      <c r="F98" s="39"/>
      <c r="G98" s="39"/>
      <c r="H98" s="118"/>
      <c r="I98" s="118"/>
      <c r="J98" s="119"/>
      <c r="K98" s="39"/>
      <c r="L98" s="39"/>
      <c r="M98" s="39"/>
      <c r="N98" s="39"/>
      <c r="O98" s="119"/>
      <c r="P98" s="39"/>
      <c r="Q98" s="39"/>
      <c r="R98" s="39"/>
    </row>
    <row r="99" spans="5:18" s="102" customFormat="1" ht="18" customHeight="1" x14ac:dyDescent="0.25">
      <c r="E99" s="39"/>
      <c r="F99" s="39"/>
      <c r="G99" s="39"/>
      <c r="H99" s="118"/>
      <c r="I99" s="118"/>
      <c r="J99" s="119"/>
      <c r="K99" s="39"/>
      <c r="L99" s="39"/>
      <c r="M99" s="39"/>
      <c r="N99" s="39"/>
      <c r="O99" s="119"/>
      <c r="P99" s="39"/>
      <c r="Q99" s="39"/>
      <c r="R99" s="39"/>
    </row>
    <row r="100" spans="5:18" s="102" customFormat="1" ht="18" customHeight="1" x14ac:dyDescent="0.25">
      <c r="E100" s="39"/>
      <c r="F100" s="39"/>
      <c r="G100" s="39"/>
      <c r="H100" s="118"/>
      <c r="I100" s="118"/>
      <c r="J100" s="119"/>
      <c r="K100" s="39"/>
      <c r="L100" s="39"/>
      <c r="M100" s="39"/>
      <c r="N100" s="39"/>
      <c r="O100" s="119"/>
      <c r="P100" s="39"/>
      <c r="Q100" s="39"/>
      <c r="R100" s="39"/>
    </row>
    <row r="101" spans="5:18" s="102" customFormat="1" ht="18" customHeight="1" x14ac:dyDescent="0.25">
      <c r="E101" s="39"/>
      <c r="F101" s="39"/>
      <c r="G101" s="39"/>
      <c r="H101" s="118"/>
      <c r="I101" s="118"/>
      <c r="J101" s="119"/>
      <c r="K101" s="39"/>
      <c r="L101" s="39"/>
      <c r="M101" s="39"/>
      <c r="N101" s="39"/>
      <c r="O101" s="119"/>
      <c r="P101" s="39"/>
      <c r="Q101" s="39"/>
      <c r="R101" s="39"/>
    </row>
    <row r="102" spans="5:18" s="102" customFormat="1" ht="18" customHeight="1" x14ac:dyDescent="0.25">
      <c r="E102" s="39"/>
      <c r="F102" s="39"/>
      <c r="G102" s="39"/>
      <c r="H102" s="118"/>
      <c r="I102" s="118"/>
      <c r="J102" s="119"/>
      <c r="K102" s="39"/>
      <c r="L102" s="39"/>
      <c r="M102" s="39"/>
      <c r="N102" s="39"/>
      <c r="O102" s="119"/>
      <c r="P102" s="39"/>
      <c r="Q102" s="39"/>
      <c r="R102" s="39"/>
    </row>
    <row r="103" spans="5:18" s="102" customFormat="1" ht="18" customHeight="1" x14ac:dyDescent="0.25">
      <c r="E103" s="39"/>
      <c r="F103" s="39"/>
      <c r="G103" s="39"/>
      <c r="H103" s="118"/>
      <c r="I103" s="118"/>
      <c r="J103" s="119"/>
      <c r="K103" s="39"/>
      <c r="L103" s="39"/>
      <c r="M103" s="39"/>
      <c r="N103" s="39"/>
      <c r="O103" s="119"/>
      <c r="P103" s="39"/>
      <c r="Q103" s="39"/>
      <c r="R103" s="39"/>
    </row>
    <row r="104" spans="5:18" s="102" customFormat="1" ht="18" customHeight="1" x14ac:dyDescent="0.25">
      <c r="E104" s="39"/>
      <c r="F104" s="39"/>
      <c r="G104" s="39"/>
      <c r="H104" s="118"/>
      <c r="I104" s="118"/>
      <c r="J104" s="119"/>
      <c r="K104" s="39"/>
      <c r="L104" s="39"/>
      <c r="M104" s="39"/>
      <c r="N104" s="39"/>
      <c r="O104" s="119"/>
      <c r="P104" s="39"/>
      <c r="Q104" s="39"/>
      <c r="R104" s="39"/>
    </row>
    <row r="105" spans="5:18" s="102" customFormat="1" ht="18" customHeight="1" x14ac:dyDescent="0.25">
      <c r="E105" s="39"/>
      <c r="F105" s="39"/>
      <c r="G105" s="39"/>
      <c r="H105" s="118"/>
      <c r="I105" s="118"/>
      <c r="J105" s="119"/>
      <c r="K105" s="39"/>
      <c r="L105" s="39"/>
      <c r="M105" s="39"/>
      <c r="N105" s="39"/>
      <c r="O105" s="119"/>
      <c r="P105" s="39"/>
      <c r="Q105" s="39"/>
      <c r="R105" s="39"/>
    </row>
    <row r="106" spans="5:18" s="102" customFormat="1" ht="18" customHeight="1" x14ac:dyDescent="0.25">
      <c r="E106" s="39"/>
      <c r="F106" s="39"/>
      <c r="G106" s="39"/>
      <c r="H106" s="118"/>
      <c r="I106" s="118"/>
      <c r="J106" s="119"/>
      <c r="K106" s="39"/>
      <c r="L106" s="39"/>
      <c r="M106" s="39"/>
      <c r="N106" s="39"/>
      <c r="O106" s="119"/>
      <c r="P106" s="39"/>
      <c r="Q106" s="39"/>
      <c r="R106" s="39"/>
    </row>
    <row r="107" spans="5:18" s="102" customFormat="1" ht="18" customHeight="1" x14ac:dyDescent="0.25">
      <c r="E107" s="39"/>
      <c r="F107" s="39"/>
      <c r="G107" s="39"/>
      <c r="H107" s="118"/>
      <c r="I107" s="118"/>
      <c r="J107" s="119"/>
      <c r="K107" s="39"/>
      <c r="L107" s="39"/>
      <c r="M107" s="39"/>
      <c r="N107" s="39"/>
      <c r="O107" s="119"/>
      <c r="P107" s="39"/>
      <c r="Q107" s="39"/>
      <c r="R107" s="39"/>
    </row>
    <row r="108" spans="5:18" s="102" customFormat="1" ht="18" customHeight="1" x14ac:dyDescent="0.25">
      <c r="E108" s="39"/>
      <c r="F108" s="39"/>
      <c r="G108" s="39"/>
      <c r="H108" s="118"/>
      <c r="I108" s="118"/>
      <c r="J108" s="119"/>
      <c r="K108" s="39"/>
      <c r="L108" s="39"/>
      <c r="M108" s="39"/>
      <c r="N108" s="39"/>
      <c r="O108" s="119"/>
      <c r="P108" s="39"/>
      <c r="Q108" s="39"/>
      <c r="R108" s="39"/>
    </row>
    <row r="109" spans="5:18" s="102" customFormat="1" ht="18" customHeight="1" x14ac:dyDescent="0.25">
      <c r="E109" s="39"/>
      <c r="F109" s="39"/>
      <c r="G109" s="39"/>
      <c r="H109" s="118"/>
      <c r="I109" s="118"/>
      <c r="J109" s="119"/>
      <c r="K109" s="39"/>
      <c r="L109" s="39"/>
      <c r="M109" s="39"/>
      <c r="N109" s="39"/>
      <c r="O109" s="119"/>
      <c r="P109" s="39"/>
      <c r="Q109" s="39"/>
      <c r="R109" s="39"/>
    </row>
    <row r="110" spans="5:18" s="102" customFormat="1" ht="18" customHeight="1" x14ac:dyDescent="0.25">
      <c r="E110" s="39"/>
      <c r="F110" s="39"/>
      <c r="G110" s="39"/>
      <c r="H110" s="118"/>
      <c r="I110" s="118"/>
      <c r="J110" s="119"/>
      <c r="K110" s="39"/>
      <c r="L110" s="39"/>
      <c r="M110" s="39"/>
      <c r="N110" s="39"/>
      <c r="O110" s="119"/>
      <c r="P110" s="39"/>
      <c r="Q110" s="39"/>
      <c r="R110" s="39"/>
    </row>
    <row r="111" spans="5:18" s="102" customFormat="1" ht="18" customHeight="1" x14ac:dyDescent="0.25">
      <c r="E111" s="39"/>
      <c r="F111" s="39"/>
      <c r="G111" s="39"/>
      <c r="H111" s="118"/>
      <c r="I111" s="118"/>
      <c r="J111" s="119"/>
      <c r="K111" s="39"/>
      <c r="L111" s="39"/>
      <c r="M111" s="39"/>
      <c r="N111" s="39"/>
      <c r="O111" s="119"/>
      <c r="P111" s="39"/>
      <c r="Q111" s="39"/>
      <c r="R111" s="39"/>
    </row>
    <row r="112" spans="5:18" s="102" customFormat="1" ht="18" customHeight="1" x14ac:dyDescent="0.25">
      <c r="E112" s="39"/>
      <c r="F112" s="39"/>
      <c r="G112" s="39"/>
      <c r="H112" s="118"/>
      <c r="I112" s="118"/>
      <c r="J112" s="119"/>
      <c r="K112" s="39"/>
      <c r="L112" s="39"/>
      <c r="M112" s="39"/>
      <c r="N112" s="39"/>
      <c r="O112" s="119"/>
      <c r="P112" s="39"/>
      <c r="Q112" s="39"/>
      <c r="R112" s="39"/>
    </row>
    <row r="113" spans="5:18" s="102" customFormat="1" ht="18" customHeight="1" x14ac:dyDescent="0.25">
      <c r="E113" s="39"/>
      <c r="F113" s="39"/>
      <c r="G113" s="39"/>
      <c r="H113" s="118"/>
      <c r="I113" s="118"/>
      <c r="J113" s="119"/>
      <c r="K113" s="39"/>
      <c r="L113" s="39"/>
      <c r="M113" s="39"/>
      <c r="N113" s="39"/>
      <c r="O113" s="119"/>
      <c r="P113" s="39"/>
      <c r="Q113" s="39"/>
      <c r="R113" s="39"/>
    </row>
    <row r="114" spans="5:18" s="102" customFormat="1" ht="18" customHeight="1" x14ac:dyDescent="0.25">
      <c r="E114" s="39"/>
      <c r="F114" s="39"/>
      <c r="G114" s="39"/>
      <c r="H114" s="118"/>
      <c r="I114" s="118"/>
      <c r="J114" s="119"/>
      <c r="K114" s="39"/>
      <c r="L114" s="39"/>
      <c r="M114" s="39"/>
      <c r="N114" s="39"/>
      <c r="O114" s="119"/>
      <c r="P114" s="39"/>
      <c r="Q114" s="39"/>
      <c r="R114" s="39"/>
    </row>
    <row r="115" spans="5:18" s="102" customFormat="1" ht="18" customHeight="1" x14ac:dyDescent="0.25">
      <c r="E115" s="39"/>
      <c r="F115" s="39"/>
      <c r="G115" s="39"/>
      <c r="H115" s="118"/>
      <c r="I115" s="118"/>
      <c r="J115" s="119"/>
      <c r="K115" s="39"/>
      <c r="L115" s="39"/>
      <c r="M115" s="39"/>
      <c r="N115" s="39"/>
      <c r="O115" s="119"/>
      <c r="P115" s="39"/>
      <c r="Q115" s="39"/>
      <c r="R115" s="39"/>
    </row>
    <row r="116" spans="5:18" s="102" customFormat="1" ht="18" customHeight="1" x14ac:dyDescent="0.25">
      <c r="E116" s="39"/>
      <c r="F116" s="39"/>
      <c r="G116" s="39"/>
      <c r="H116" s="118"/>
      <c r="I116" s="118"/>
      <c r="J116" s="119"/>
      <c r="K116" s="39"/>
      <c r="L116" s="39"/>
      <c r="M116" s="39"/>
      <c r="N116" s="39"/>
      <c r="O116" s="119"/>
      <c r="P116" s="39"/>
      <c r="Q116" s="39"/>
      <c r="R116" s="39"/>
    </row>
    <row r="117" spans="5:18" s="102" customFormat="1" ht="18" customHeight="1" x14ac:dyDescent="0.25">
      <c r="E117" s="39"/>
      <c r="F117" s="39"/>
      <c r="G117" s="39"/>
      <c r="H117" s="118"/>
      <c r="I117" s="118"/>
      <c r="J117" s="119"/>
      <c r="K117" s="39"/>
      <c r="L117" s="39"/>
      <c r="M117" s="39"/>
      <c r="N117" s="39"/>
      <c r="O117" s="119"/>
      <c r="P117" s="39"/>
      <c r="Q117" s="39"/>
      <c r="R117" s="39"/>
    </row>
    <row r="118" spans="5:18" s="102" customFormat="1" ht="18" customHeight="1" x14ac:dyDescent="0.25">
      <c r="E118" s="39"/>
      <c r="F118" s="39"/>
      <c r="G118" s="39"/>
      <c r="H118" s="118"/>
      <c r="I118" s="118"/>
      <c r="J118" s="119"/>
      <c r="K118" s="39"/>
      <c r="L118" s="39"/>
      <c r="M118" s="39"/>
      <c r="N118" s="39"/>
      <c r="O118" s="119"/>
      <c r="P118" s="39"/>
      <c r="Q118" s="39"/>
      <c r="R118" s="39"/>
    </row>
    <row r="119" spans="5:18" s="102" customFormat="1" ht="18" customHeight="1" x14ac:dyDescent="0.25">
      <c r="E119" s="39"/>
      <c r="F119" s="39"/>
      <c r="G119" s="39"/>
      <c r="H119" s="118"/>
      <c r="I119" s="118"/>
      <c r="J119" s="119"/>
      <c r="K119" s="39"/>
      <c r="L119" s="39"/>
      <c r="M119" s="39"/>
      <c r="N119" s="39"/>
      <c r="O119" s="119"/>
      <c r="P119" s="39"/>
      <c r="Q119" s="39"/>
      <c r="R119" s="39"/>
    </row>
    <row r="120" spans="5:18" s="102" customFormat="1" ht="18" customHeight="1" x14ac:dyDescent="0.25">
      <c r="E120" s="39"/>
      <c r="F120" s="39"/>
      <c r="G120" s="39"/>
      <c r="H120" s="118"/>
      <c r="I120" s="118"/>
      <c r="J120" s="119"/>
      <c r="K120" s="39"/>
      <c r="L120" s="39"/>
      <c r="M120" s="39"/>
      <c r="N120" s="39"/>
      <c r="O120" s="119"/>
      <c r="P120" s="39"/>
      <c r="Q120" s="39"/>
      <c r="R120" s="39"/>
    </row>
    <row r="121" spans="5:18" s="102" customFormat="1" ht="18" customHeight="1" x14ac:dyDescent="0.25">
      <c r="E121" s="39"/>
      <c r="F121" s="39"/>
      <c r="G121" s="39"/>
      <c r="H121" s="118"/>
      <c r="I121" s="118"/>
      <c r="J121" s="119"/>
      <c r="K121" s="39"/>
      <c r="L121" s="39"/>
      <c r="M121" s="39"/>
      <c r="N121" s="39"/>
      <c r="O121" s="119"/>
      <c r="P121" s="39"/>
      <c r="Q121" s="39"/>
      <c r="R121" s="39"/>
    </row>
    <row r="122" spans="5:18" s="102" customFormat="1" ht="18" customHeight="1" x14ac:dyDescent="0.25">
      <c r="E122" s="39"/>
      <c r="F122" s="39"/>
      <c r="G122" s="39"/>
      <c r="H122" s="118"/>
      <c r="I122" s="118"/>
      <c r="J122" s="119"/>
      <c r="K122" s="39"/>
      <c r="L122" s="39"/>
      <c r="M122" s="39"/>
      <c r="N122" s="39"/>
      <c r="O122" s="119"/>
      <c r="P122" s="39"/>
      <c r="Q122" s="39"/>
      <c r="R122" s="39"/>
    </row>
    <row r="123" spans="5:18" s="102" customFormat="1" ht="18" customHeight="1" x14ac:dyDescent="0.25">
      <c r="E123" s="39"/>
      <c r="F123" s="39"/>
      <c r="G123" s="39"/>
      <c r="H123" s="118"/>
      <c r="I123" s="118"/>
      <c r="J123" s="119"/>
      <c r="K123" s="39"/>
      <c r="L123" s="39"/>
      <c r="M123" s="39"/>
      <c r="N123" s="39"/>
      <c r="O123" s="119"/>
      <c r="P123" s="39"/>
      <c r="Q123" s="39"/>
      <c r="R123" s="39"/>
    </row>
    <row r="124" spans="5:18" s="102" customFormat="1" ht="18" customHeight="1" x14ac:dyDescent="0.25">
      <c r="E124" s="39"/>
      <c r="F124" s="39"/>
      <c r="G124" s="39"/>
      <c r="H124" s="118"/>
      <c r="I124" s="118"/>
      <c r="J124" s="119"/>
      <c r="K124" s="39"/>
      <c r="L124" s="39"/>
      <c r="M124" s="39"/>
      <c r="N124" s="39"/>
      <c r="O124" s="119"/>
      <c r="P124" s="39"/>
      <c r="Q124" s="39"/>
      <c r="R124" s="39"/>
    </row>
    <row r="125" spans="5:18" s="102" customFormat="1" ht="18" customHeight="1" x14ac:dyDescent="0.25">
      <c r="E125" s="39"/>
      <c r="F125" s="39"/>
      <c r="G125" s="39"/>
      <c r="H125" s="118"/>
      <c r="I125" s="118"/>
      <c r="J125" s="119"/>
      <c r="K125" s="39"/>
      <c r="L125" s="39"/>
      <c r="M125" s="39"/>
      <c r="N125" s="39"/>
      <c r="O125" s="119"/>
      <c r="P125" s="39"/>
      <c r="Q125" s="39"/>
      <c r="R125" s="39"/>
    </row>
    <row r="126" spans="5:18" s="102" customFormat="1" ht="18" customHeight="1" x14ac:dyDescent="0.25">
      <c r="E126" s="39"/>
      <c r="F126" s="39"/>
      <c r="G126" s="39"/>
      <c r="H126" s="118"/>
      <c r="I126" s="118"/>
      <c r="J126" s="119"/>
      <c r="K126" s="39"/>
      <c r="L126" s="39"/>
      <c r="M126" s="39"/>
      <c r="N126" s="39"/>
      <c r="O126" s="119"/>
      <c r="P126" s="39"/>
      <c r="Q126" s="39"/>
      <c r="R126" s="39"/>
    </row>
    <row r="127" spans="5:18" s="102" customFormat="1" ht="18" customHeight="1" x14ac:dyDescent="0.25">
      <c r="E127" s="39"/>
      <c r="F127" s="39"/>
      <c r="G127" s="39"/>
      <c r="H127" s="118"/>
      <c r="I127" s="118"/>
      <c r="J127" s="119"/>
      <c r="K127" s="39"/>
      <c r="L127" s="39"/>
      <c r="M127" s="39"/>
      <c r="N127" s="39"/>
      <c r="O127" s="119"/>
      <c r="P127" s="39"/>
      <c r="Q127" s="39"/>
      <c r="R127" s="39"/>
    </row>
    <row r="128" spans="5:18" s="102" customFormat="1" ht="18" customHeight="1" x14ac:dyDescent="0.25">
      <c r="E128" s="39"/>
      <c r="F128" s="39"/>
      <c r="G128" s="39"/>
      <c r="H128" s="118"/>
      <c r="I128" s="118"/>
      <c r="J128" s="119"/>
      <c r="K128" s="39"/>
      <c r="L128" s="39"/>
      <c r="M128" s="39"/>
      <c r="N128" s="39"/>
      <c r="O128" s="119"/>
      <c r="P128" s="39"/>
      <c r="Q128" s="39"/>
      <c r="R128" s="39"/>
    </row>
    <row r="129" spans="5:18" s="102" customFormat="1" ht="18" customHeight="1" x14ac:dyDescent="0.25">
      <c r="E129" s="39"/>
      <c r="F129" s="39"/>
      <c r="G129" s="39"/>
      <c r="H129" s="118"/>
      <c r="I129" s="118"/>
      <c r="J129" s="119"/>
      <c r="K129" s="39"/>
      <c r="L129" s="39"/>
      <c r="M129" s="39"/>
      <c r="N129" s="39"/>
      <c r="O129" s="119"/>
      <c r="P129" s="39"/>
      <c r="Q129" s="39"/>
      <c r="R129" s="39"/>
    </row>
    <row r="130" spans="5:18" s="102" customFormat="1" ht="18" customHeight="1" x14ac:dyDescent="0.25">
      <c r="E130" s="39"/>
      <c r="F130" s="39"/>
      <c r="G130" s="39"/>
      <c r="H130" s="118"/>
      <c r="I130" s="118"/>
      <c r="J130" s="119"/>
      <c r="K130" s="39"/>
      <c r="L130" s="39"/>
      <c r="M130" s="39"/>
      <c r="N130" s="39"/>
      <c r="O130" s="119"/>
      <c r="P130" s="39"/>
      <c r="Q130" s="39"/>
      <c r="R130" s="39"/>
    </row>
    <row r="131" spans="5:18" s="102" customFormat="1" ht="18" customHeight="1" x14ac:dyDescent="0.25">
      <c r="E131" s="39"/>
      <c r="F131" s="39"/>
      <c r="G131" s="39"/>
      <c r="H131" s="118"/>
      <c r="I131" s="118"/>
      <c r="J131" s="119"/>
      <c r="K131" s="39"/>
      <c r="L131" s="39"/>
      <c r="M131" s="39"/>
      <c r="N131" s="39"/>
      <c r="O131" s="119"/>
      <c r="P131" s="39"/>
      <c r="Q131" s="39"/>
      <c r="R131" s="39"/>
    </row>
    <row r="132" spans="5:18" s="102" customFormat="1" ht="18" customHeight="1" x14ac:dyDescent="0.25">
      <c r="E132" s="39"/>
      <c r="F132" s="39"/>
      <c r="G132" s="39"/>
      <c r="H132" s="118"/>
      <c r="I132" s="118"/>
      <c r="J132" s="119"/>
      <c r="K132" s="39"/>
      <c r="L132" s="39"/>
      <c r="M132" s="39"/>
      <c r="N132" s="39"/>
      <c r="O132" s="119"/>
      <c r="P132" s="39"/>
      <c r="Q132" s="39"/>
      <c r="R132" s="39"/>
    </row>
    <row r="133" spans="5:18" s="102" customFormat="1" ht="18" customHeight="1" x14ac:dyDescent="0.25">
      <c r="E133" s="39"/>
      <c r="F133" s="39"/>
      <c r="G133" s="39"/>
      <c r="H133" s="118"/>
      <c r="I133" s="118"/>
      <c r="J133" s="119"/>
      <c r="K133" s="39"/>
      <c r="L133" s="39"/>
      <c r="M133" s="39"/>
      <c r="N133" s="39"/>
      <c r="O133" s="119"/>
      <c r="P133" s="39"/>
      <c r="Q133" s="39"/>
      <c r="R133" s="39"/>
    </row>
    <row r="134" spans="5:18" s="102" customFormat="1" ht="18" customHeight="1" x14ac:dyDescent="0.25">
      <c r="E134" s="39"/>
      <c r="F134" s="39"/>
      <c r="G134" s="39"/>
      <c r="H134" s="118"/>
      <c r="I134" s="118"/>
      <c r="J134" s="119"/>
      <c r="K134" s="39"/>
      <c r="L134" s="39"/>
      <c r="M134" s="39"/>
      <c r="N134" s="39"/>
      <c r="O134" s="119"/>
      <c r="P134" s="39"/>
      <c r="Q134" s="39"/>
      <c r="R134" s="39"/>
    </row>
    <row r="135" spans="5:18" s="102" customFormat="1" ht="18" customHeight="1" x14ac:dyDescent="0.25">
      <c r="E135" s="39"/>
      <c r="F135" s="39"/>
      <c r="G135" s="39"/>
      <c r="H135" s="118"/>
      <c r="I135" s="118"/>
      <c r="J135" s="119"/>
      <c r="K135" s="39"/>
      <c r="L135" s="39"/>
      <c r="M135" s="39"/>
      <c r="N135" s="39"/>
      <c r="O135" s="119"/>
      <c r="P135" s="39"/>
      <c r="Q135" s="39"/>
      <c r="R135" s="39"/>
    </row>
    <row r="136" spans="5:18" s="102" customFormat="1" ht="18" customHeight="1" x14ac:dyDescent="0.25">
      <c r="E136" s="39"/>
      <c r="F136" s="39"/>
      <c r="G136" s="39"/>
      <c r="H136" s="118"/>
      <c r="I136" s="118"/>
      <c r="J136" s="119"/>
      <c r="K136" s="39"/>
      <c r="L136" s="39"/>
      <c r="M136" s="39"/>
      <c r="N136" s="39"/>
      <c r="O136" s="119"/>
      <c r="P136" s="39"/>
      <c r="Q136" s="39"/>
      <c r="R136" s="39"/>
    </row>
    <row r="137" spans="5:18" s="102" customFormat="1" ht="18" customHeight="1" x14ac:dyDescent="0.25">
      <c r="E137" s="39"/>
      <c r="F137" s="39"/>
      <c r="G137" s="39"/>
      <c r="H137" s="118"/>
      <c r="I137" s="118"/>
      <c r="J137" s="119"/>
      <c r="K137" s="39"/>
      <c r="L137" s="39"/>
      <c r="M137" s="39"/>
      <c r="N137" s="39"/>
      <c r="O137" s="119"/>
      <c r="P137" s="39"/>
      <c r="Q137" s="39"/>
      <c r="R137" s="39"/>
    </row>
    <row r="138" spans="5:18" s="102" customFormat="1" ht="18" customHeight="1" x14ac:dyDescent="0.25">
      <c r="E138" s="39"/>
      <c r="F138" s="39"/>
      <c r="G138" s="39"/>
      <c r="H138" s="118"/>
      <c r="I138" s="118"/>
      <c r="J138" s="119"/>
      <c r="K138" s="39"/>
      <c r="L138" s="39"/>
      <c r="M138" s="39"/>
      <c r="N138" s="39"/>
      <c r="O138" s="119"/>
      <c r="P138" s="39"/>
      <c r="Q138" s="39"/>
      <c r="R138" s="39"/>
    </row>
    <row r="139" spans="5:18" s="102" customFormat="1" ht="18" customHeight="1" x14ac:dyDescent="0.25">
      <c r="E139" s="39"/>
      <c r="F139" s="39"/>
      <c r="G139" s="39"/>
      <c r="H139" s="118"/>
      <c r="I139" s="118"/>
      <c r="J139" s="119"/>
      <c r="K139" s="39"/>
      <c r="L139" s="39"/>
      <c r="M139" s="39"/>
      <c r="N139" s="39"/>
      <c r="O139" s="119"/>
      <c r="P139" s="39"/>
      <c r="Q139" s="39"/>
      <c r="R139" s="39"/>
    </row>
    <row r="140" spans="5:18" s="102" customFormat="1" ht="18" customHeight="1" x14ac:dyDescent="0.25">
      <c r="E140" s="39"/>
      <c r="F140" s="39"/>
      <c r="G140" s="39"/>
      <c r="H140" s="118"/>
      <c r="I140" s="118"/>
      <c r="J140" s="119"/>
      <c r="K140" s="39"/>
      <c r="L140" s="39"/>
      <c r="M140" s="39"/>
      <c r="N140" s="39"/>
      <c r="O140" s="119"/>
      <c r="P140" s="39"/>
      <c r="Q140" s="39"/>
      <c r="R140" s="39"/>
    </row>
    <row r="141" spans="5:18" s="102" customFormat="1" ht="18" customHeight="1" x14ac:dyDescent="0.25">
      <c r="E141" s="39"/>
      <c r="F141" s="39"/>
      <c r="G141" s="39"/>
      <c r="H141" s="118"/>
      <c r="I141" s="118"/>
      <c r="J141" s="119"/>
      <c r="K141" s="39"/>
      <c r="L141" s="39"/>
      <c r="M141" s="39"/>
      <c r="N141" s="39"/>
      <c r="O141" s="119"/>
      <c r="P141" s="39"/>
      <c r="Q141" s="39"/>
      <c r="R141" s="39"/>
    </row>
    <row r="142" spans="5:18" s="102" customFormat="1" ht="18" customHeight="1" x14ac:dyDescent="0.25">
      <c r="E142" s="39"/>
      <c r="F142" s="39"/>
      <c r="G142" s="39"/>
      <c r="H142" s="118"/>
      <c r="I142" s="118"/>
      <c r="J142" s="119"/>
      <c r="K142" s="39"/>
      <c r="L142" s="39"/>
      <c r="M142" s="39"/>
      <c r="N142" s="39"/>
      <c r="O142" s="119"/>
      <c r="P142" s="39"/>
      <c r="Q142" s="39"/>
      <c r="R142" s="39"/>
    </row>
    <row r="143" spans="5:18" s="102" customFormat="1" ht="18" customHeight="1" x14ac:dyDescent="0.25">
      <c r="E143" s="39"/>
      <c r="F143" s="39"/>
      <c r="G143" s="39"/>
      <c r="H143" s="118"/>
      <c r="I143" s="118"/>
      <c r="J143" s="119"/>
      <c r="K143" s="39"/>
      <c r="L143" s="39"/>
      <c r="M143" s="39"/>
      <c r="N143" s="39"/>
      <c r="O143" s="119"/>
      <c r="P143" s="39"/>
      <c r="Q143" s="39"/>
      <c r="R143" s="39"/>
    </row>
    <row r="144" spans="5:18" s="102" customFormat="1" ht="18" customHeight="1" x14ac:dyDescent="0.25">
      <c r="E144" s="39"/>
      <c r="F144" s="39"/>
      <c r="G144" s="39"/>
      <c r="H144" s="118"/>
      <c r="I144" s="118"/>
      <c r="J144" s="119"/>
      <c r="K144" s="39"/>
      <c r="L144" s="39"/>
      <c r="M144" s="39"/>
      <c r="N144" s="39"/>
      <c r="O144" s="119"/>
      <c r="P144" s="39"/>
      <c r="Q144" s="39"/>
      <c r="R144" s="39"/>
    </row>
    <row r="145" spans="5:18" s="102" customFormat="1" ht="18" customHeight="1" x14ac:dyDescent="0.25">
      <c r="E145" s="39"/>
      <c r="F145" s="39"/>
      <c r="G145" s="39"/>
      <c r="H145" s="118"/>
      <c r="I145" s="118"/>
      <c r="J145" s="119"/>
      <c r="K145" s="39"/>
      <c r="L145" s="39"/>
      <c r="M145" s="39"/>
      <c r="N145" s="39"/>
      <c r="O145" s="119"/>
      <c r="P145" s="39"/>
      <c r="Q145" s="39"/>
      <c r="R145" s="39"/>
    </row>
    <row r="146" spans="5:18" s="102" customFormat="1" ht="18" customHeight="1" x14ac:dyDescent="0.25">
      <c r="E146" s="39"/>
      <c r="F146" s="39"/>
      <c r="G146" s="39"/>
      <c r="H146" s="118"/>
      <c r="I146" s="118"/>
      <c r="J146" s="119"/>
      <c r="K146" s="39"/>
      <c r="L146" s="39"/>
      <c r="M146" s="39"/>
      <c r="N146" s="39"/>
      <c r="O146" s="119"/>
      <c r="P146" s="39"/>
      <c r="Q146" s="39"/>
      <c r="R146" s="39"/>
    </row>
    <row r="147" spans="5:18" s="102" customFormat="1" ht="18" customHeight="1" x14ac:dyDescent="0.25">
      <c r="E147" s="39"/>
      <c r="F147" s="39"/>
      <c r="G147" s="39"/>
      <c r="H147" s="118"/>
      <c r="I147" s="118"/>
      <c r="J147" s="119"/>
      <c r="K147" s="39"/>
      <c r="L147" s="39"/>
      <c r="M147" s="39"/>
      <c r="N147" s="39"/>
      <c r="O147" s="119"/>
      <c r="P147" s="39"/>
      <c r="Q147" s="39"/>
      <c r="R147" s="39"/>
    </row>
    <row r="148" spans="5:18" s="102" customFormat="1" ht="18" customHeight="1" x14ac:dyDescent="0.25">
      <c r="E148" s="39"/>
      <c r="F148" s="39"/>
      <c r="G148" s="39"/>
      <c r="H148" s="118"/>
      <c r="I148" s="118"/>
      <c r="J148" s="119"/>
      <c r="K148" s="39"/>
      <c r="L148" s="39"/>
      <c r="M148" s="39"/>
      <c r="N148" s="39"/>
      <c r="O148" s="119"/>
      <c r="P148" s="39"/>
      <c r="Q148" s="39"/>
      <c r="R148" s="39"/>
    </row>
    <row r="149" spans="5:18" s="102" customFormat="1" ht="18" customHeight="1" x14ac:dyDescent="0.25">
      <c r="E149" s="39"/>
      <c r="F149" s="39"/>
      <c r="G149" s="39"/>
      <c r="H149" s="118"/>
      <c r="I149" s="118"/>
      <c r="J149" s="119"/>
      <c r="K149" s="39"/>
      <c r="L149" s="39"/>
      <c r="M149" s="39"/>
      <c r="N149" s="39"/>
      <c r="O149" s="119"/>
      <c r="P149" s="39"/>
      <c r="Q149" s="39"/>
      <c r="R149" s="39"/>
    </row>
    <row r="150" spans="5:18" s="102" customFormat="1" ht="18" customHeight="1" x14ac:dyDescent="0.25">
      <c r="E150" s="39"/>
      <c r="F150" s="39"/>
      <c r="G150" s="39"/>
      <c r="H150" s="118"/>
      <c r="I150" s="118"/>
      <c r="J150" s="119"/>
      <c r="K150" s="39"/>
      <c r="L150" s="39"/>
      <c r="M150" s="39"/>
      <c r="N150" s="39"/>
      <c r="O150" s="119"/>
      <c r="P150" s="39"/>
      <c r="Q150" s="39"/>
      <c r="R150" s="39"/>
    </row>
    <row r="151" spans="5:18" s="102" customFormat="1" ht="18" customHeight="1" x14ac:dyDescent="0.25">
      <c r="E151" s="39"/>
      <c r="F151" s="39"/>
      <c r="G151" s="39"/>
      <c r="H151" s="118"/>
      <c r="I151" s="118"/>
      <c r="J151" s="119"/>
      <c r="K151" s="39"/>
      <c r="L151" s="39"/>
      <c r="M151" s="39"/>
      <c r="N151" s="39"/>
      <c r="O151" s="119"/>
      <c r="P151" s="39"/>
      <c r="Q151" s="39"/>
      <c r="R151" s="39"/>
    </row>
    <row r="152" spans="5:18" s="102" customFormat="1" ht="18" customHeight="1" x14ac:dyDescent="0.25">
      <c r="E152" s="39"/>
      <c r="F152" s="39"/>
      <c r="G152" s="39"/>
      <c r="H152" s="118"/>
      <c r="I152" s="118"/>
      <c r="J152" s="119"/>
      <c r="K152" s="39"/>
      <c r="L152" s="39"/>
      <c r="M152" s="39"/>
      <c r="N152" s="39"/>
      <c r="O152" s="119"/>
      <c r="P152" s="39"/>
      <c r="Q152" s="39"/>
      <c r="R152" s="39"/>
    </row>
    <row r="153" spans="5:18" s="102" customFormat="1" ht="18" customHeight="1" x14ac:dyDescent="0.25">
      <c r="E153" s="39"/>
      <c r="F153" s="39"/>
      <c r="G153" s="39"/>
      <c r="H153" s="118"/>
      <c r="I153" s="118"/>
      <c r="J153" s="119"/>
      <c r="K153" s="39"/>
      <c r="L153" s="39"/>
      <c r="M153" s="39"/>
      <c r="N153" s="39"/>
      <c r="O153" s="119"/>
      <c r="P153" s="39"/>
      <c r="Q153" s="39"/>
      <c r="R153" s="39"/>
    </row>
    <row r="154" spans="5:18" s="102" customFormat="1" ht="18" customHeight="1" x14ac:dyDescent="0.25">
      <c r="E154" s="39"/>
      <c r="F154" s="39"/>
      <c r="G154" s="39"/>
      <c r="H154" s="118"/>
      <c r="I154" s="118"/>
      <c r="J154" s="119"/>
      <c r="K154" s="39"/>
      <c r="L154" s="39"/>
      <c r="M154" s="39"/>
      <c r="N154" s="39"/>
      <c r="O154" s="119"/>
      <c r="P154" s="39"/>
      <c r="Q154" s="39"/>
      <c r="R154" s="39"/>
    </row>
    <row r="155" spans="5:18" s="102" customFormat="1" ht="18" customHeight="1" x14ac:dyDescent="0.25">
      <c r="E155" s="39"/>
      <c r="F155" s="39"/>
      <c r="G155" s="39"/>
      <c r="H155" s="118"/>
      <c r="I155" s="118"/>
      <c r="J155" s="119"/>
      <c r="K155" s="39"/>
      <c r="L155" s="39"/>
      <c r="M155" s="39"/>
      <c r="N155" s="39"/>
      <c r="O155" s="119"/>
      <c r="P155" s="39"/>
      <c r="Q155" s="39"/>
      <c r="R155" s="39"/>
    </row>
    <row r="156" spans="5:18" s="102" customFormat="1" ht="18" customHeight="1" x14ac:dyDescent="0.25">
      <c r="E156" s="39"/>
      <c r="F156" s="39"/>
      <c r="G156" s="39"/>
      <c r="H156" s="118"/>
      <c r="I156" s="118"/>
      <c r="J156" s="119"/>
      <c r="K156" s="39"/>
      <c r="L156" s="39"/>
      <c r="M156" s="39"/>
      <c r="N156" s="39"/>
      <c r="O156" s="119"/>
      <c r="P156" s="39"/>
      <c r="Q156" s="39"/>
      <c r="R156" s="39"/>
    </row>
    <row r="157" spans="5:18" s="102" customFormat="1" ht="18" customHeight="1" x14ac:dyDescent="0.25">
      <c r="E157" s="39"/>
      <c r="F157" s="39"/>
      <c r="G157" s="39"/>
      <c r="H157" s="118"/>
      <c r="I157" s="118"/>
      <c r="J157" s="119"/>
      <c r="K157" s="39"/>
      <c r="L157" s="39"/>
      <c r="M157" s="39"/>
      <c r="N157" s="39"/>
      <c r="O157" s="119"/>
      <c r="P157" s="39"/>
      <c r="Q157" s="39"/>
      <c r="R157" s="39"/>
    </row>
    <row r="158" spans="5:18" s="102" customFormat="1" ht="18" customHeight="1" x14ac:dyDescent="0.25">
      <c r="E158" s="39"/>
      <c r="F158" s="39"/>
      <c r="G158" s="39"/>
      <c r="H158" s="118"/>
      <c r="I158" s="118"/>
      <c r="J158" s="119"/>
      <c r="K158" s="39"/>
      <c r="L158" s="39"/>
      <c r="M158" s="39"/>
      <c r="N158" s="39"/>
      <c r="O158" s="119"/>
      <c r="P158" s="39"/>
      <c r="Q158" s="39"/>
      <c r="R158" s="39"/>
    </row>
    <row r="159" spans="5:18" s="102" customFormat="1" ht="18" customHeight="1" x14ac:dyDescent="0.25">
      <c r="E159" s="39"/>
      <c r="F159" s="39"/>
      <c r="G159" s="39"/>
      <c r="H159" s="118"/>
      <c r="I159" s="118"/>
      <c r="J159" s="119"/>
      <c r="K159" s="39"/>
      <c r="L159" s="39"/>
      <c r="M159" s="39"/>
      <c r="N159" s="39"/>
      <c r="O159" s="119"/>
      <c r="P159" s="39"/>
      <c r="Q159" s="39"/>
      <c r="R159" s="39"/>
    </row>
    <row r="160" spans="5:18" s="102" customFormat="1" ht="18" customHeight="1" x14ac:dyDescent="0.25">
      <c r="E160" s="39"/>
      <c r="F160" s="39"/>
      <c r="G160" s="39"/>
      <c r="H160" s="118"/>
      <c r="I160" s="118"/>
      <c r="J160" s="119"/>
      <c r="K160" s="39"/>
      <c r="L160" s="39"/>
      <c r="M160" s="39"/>
      <c r="N160" s="39"/>
      <c r="O160" s="119"/>
      <c r="P160" s="39"/>
      <c r="Q160" s="39"/>
      <c r="R160" s="39"/>
    </row>
    <row r="161" spans="5:18" s="102" customFormat="1" ht="18" customHeight="1" x14ac:dyDescent="0.25">
      <c r="E161" s="39"/>
      <c r="F161" s="39"/>
      <c r="G161" s="39"/>
      <c r="H161" s="118"/>
      <c r="I161" s="118"/>
      <c r="J161" s="119"/>
      <c r="K161" s="39"/>
      <c r="L161" s="39"/>
      <c r="M161" s="39"/>
      <c r="N161" s="39"/>
      <c r="O161" s="119"/>
      <c r="P161" s="39"/>
      <c r="Q161" s="39"/>
      <c r="R161" s="39"/>
    </row>
    <row r="162" spans="5:18" s="102" customFormat="1" ht="18" customHeight="1" x14ac:dyDescent="0.25">
      <c r="E162" s="39"/>
      <c r="F162" s="39"/>
      <c r="G162" s="39"/>
      <c r="H162" s="118"/>
      <c r="I162" s="118"/>
      <c r="J162" s="119"/>
      <c r="K162" s="39"/>
      <c r="L162" s="39"/>
      <c r="M162" s="39"/>
      <c r="N162" s="39"/>
      <c r="O162" s="119"/>
      <c r="P162" s="39"/>
      <c r="Q162" s="39"/>
      <c r="R162" s="39"/>
    </row>
    <row r="163" spans="5:18" s="102" customFormat="1" ht="18" customHeight="1" x14ac:dyDescent="0.25">
      <c r="E163" s="39"/>
      <c r="F163" s="39"/>
      <c r="G163" s="39"/>
      <c r="H163" s="118"/>
      <c r="I163" s="118"/>
      <c r="J163" s="119"/>
      <c r="K163" s="39"/>
      <c r="L163" s="39"/>
      <c r="M163" s="39"/>
      <c r="N163" s="39"/>
      <c r="O163" s="119"/>
      <c r="P163" s="39"/>
      <c r="Q163" s="39"/>
      <c r="R163" s="39"/>
    </row>
    <row r="164" spans="5:18" s="102" customFormat="1" ht="18" customHeight="1" x14ac:dyDescent="0.25">
      <c r="E164" s="39"/>
      <c r="F164" s="39"/>
      <c r="G164" s="39"/>
      <c r="H164" s="118"/>
      <c r="I164" s="118"/>
      <c r="J164" s="119"/>
      <c r="K164" s="39"/>
      <c r="L164" s="39"/>
      <c r="M164" s="39"/>
      <c r="N164" s="39"/>
      <c r="O164" s="119"/>
      <c r="P164" s="39"/>
      <c r="Q164" s="39"/>
      <c r="R164" s="39"/>
    </row>
    <row r="165" spans="5:18" s="102" customFormat="1" ht="18" customHeight="1" x14ac:dyDescent="0.25">
      <c r="E165" s="39"/>
      <c r="F165" s="39"/>
      <c r="G165" s="39"/>
      <c r="H165" s="118"/>
      <c r="I165" s="118"/>
      <c r="J165" s="119"/>
      <c r="K165" s="39"/>
      <c r="L165" s="39"/>
      <c r="M165" s="39"/>
      <c r="N165" s="39"/>
      <c r="O165" s="119"/>
      <c r="P165" s="39"/>
      <c r="Q165" s="39"/>
      <c r="R165" s="39"/>
    </row>
    <row r="166" spans="5:18" s="102" customFormat="1" ht="18" customHeight="1" x14ac:dyDescent="0.25">
      <c r="E166" s="39"/>
      <c r="F166" s="39"/>
      <c r="G166" s="39"/>
      <c r="H166" s="118"/>
      <c r="I166" s="118"/>
      <c r="J166" s="119"/>
      <c r="K166" s="39"/>
      <c r="L166" s="39"/>
      <c r="M166" s="39"/>
      <c r="N166" s="39"/>
      <c r="O166" s="119"/>
      <c r="P166" s="39"/>
      <c r="Q166" s="39"/>
      <c r="R166" s="39"/>
    </row>
    <row r="167" spans="5:18" s="102" customFormat="1" ht="18" customHeight="1" x14ac:dyDescent="0.25">
      <c r="E167" s="39"/>
      <c r="F167" s="39"/>
      <c r="G167" s="39"/>
      <c r="H167" s="118"/>
      <c r="I167" s="118"/>
      <c r="J167" s="119"/>
      <c r="K167" s="39"/>
      <c r="L167" s="39"/>
      <c r="M167" s="39"/>
      <c r="N167" s="39"/>
      <c r="O167" s="119"/>
      <c r="P167" s="39"/>
      <c r="Q167" s="39"/>
      <c r="R167" s="39"/>
    </row>
    <row r="168" spans="5:18" s="102" customFormat="1" ht="18" customHeight="1" x14ac:dyDescent="0.25">
      <c r="E168" s="39"/>
      <c r="F168" s="39"/>
      <c r="G168" s="39"/>
      <c r="H168" s="118"/>
      <c r="I168" s="118"/>
      <c r="J168" s="119"/>
      <c r="K168" s="39"/>
      <c r="L168" s="39"/>
      <c r="M168" s="39"/>
      <c r="N168" s="39"/>
      <c r="O168" s="119"/>
      <c r="P168" s="39"/>
      <c r="Q168" s="39"/>
      <c r="R168" s="39"/>
    </row>
    <row r="169" spans="5:18" s="102" customFormat="1" ht="18" customHeight="1" x14ac:dyDescent="0.25">
      <c r="E169" s="39"/>
      <c r="F169" s="39"/>
      <c r="G169" s="39"/>
      <c r="H169" s="118"/>
      <c r="I169" s="118"/>
      <c r="J169" s="119"/>
      <c r="K169" s="39"/>
      <c r="L169" s="39"/>
      <c r="M169" s="39"/>
      <c r="N169" s="39"/>
      <c r="O169" s="119"/>
      <c r="P169" s="39"/>
      <c r="Q169" s="39"/>
      <c r="R169" s="39"/>
    </row>
    <row r="170" spans="5:18" s="102" customFormat="1" ht="18" customHeight="1" x14ac:dyDescent="0.25">
      <c r="E170" s="39"/>
      <c r="F170" s="39"/>
      <c r="G170" s="39"/>
      <c r="H170" s="118"/>
      <c r="I170" s="118"/>
      <c r="J170" s="119"/>
      <c r="K170" s="39"/>
      <c r="L170" s="39"/>
      <c r="M170" s="39"/>
      <c r="N170" s="39"/>
      <c r="O170" s="119"/>
      <c r="P170" s="39"/>
      <c r="Q170" s="39"/>
      <c r="R170" s="39"/>
    </row>
    <row r="171" spans="5:18" s="102" customFormat="1" ht="18" customHeight="1" x14ac:dyDescent="0.25">
      <c r="E171" s="39"/>
      <c r="F171" s="39"/>
      <c r="G171" s="39"/>
      <c r="H171" s="118"/>
      <c r="I171" s="118"/>
      <c r="J171" s="119"/>
      <c r="K171" s="39"/>
      <c r="L171" s="39"/>
      <c r="M171" s="39"/>
      <c r="N171" s="39"/>
      <c r="O171" s="119"/>
      <c r="P171" s="39"/>
      <c r="Q171" s="39"/>
      <c r="R171" s="39"/>
    </row>
    <row r="172" spans="5:18" s="102" customFormat="1" ht="18" customHeight="1" x14ac:dyDescent="0.25">
      <c r="E172" s="39"/>
      <c r="F172" s="39"/>
      <c r="G172" s="39"/>
      <c r="H172" s="118"/>
      <c r="I172" s="118"/>
      <c r="J172" s="119"/>
      <c r="K172" s="39"/>
      <c r="L172" s="39"/>
      <c r="M172" s="39"/>
      <c r="N172" s="39"/>
      <c r="O172" s="119"/>
      <c r="P172" s="39"/>
      <c r="Q172" s="39"/>
      <c r="R172" s="39"/>
    </row>
    <row r="173" spans="5:18" s="102" customFormat="1" ht="18" customHeight="1" x14ac:dyDescent="0.25">
      <c r="E173" s="39"/>
      <c r="F173" s="39"/>
      <c r="G173" s="39"/>
      <c r="H173" s="118"/>
      <c r="I173" s="118"/>
      <c r="J173" s="119"/>
      <c r="K173" s="39"/>
      <c r="L173" s="39"/>
      <c r="M173" s="39"/>
      <c r="N173" s="39"/>
      <c r="O173" s="119"/>
      <c r="P173" s="39"/>
      <c r="Q173" s="39"/>
      <c r="R173" s="39"/>
    </row>
    <row r="174" spans="5:18" s="102" customFormat="1" ht="18" customHeight="1" x14ac:dyDescent="0.25">
      <c r="E174" s="39"/>
      <c r="F174" s="39"/>
      <c r="G174" s="39"/>
      <c r="H174" s="118"/>
      <c r="I174" s="118"/>
      <c r="J174" s="119"/>
      <c r="K174" s="39"/>
      <c r="L174" s="39"/>
      <c r="M174" s="39"/>
      <c r="N174" s="39"/>
      <c r="O174" s="119"/>
      <c r="P174" s="39"/>
      <c r="Q174" s="39"/>
      <c r="R174" s="39"/>
    </row>
    <row r="175" spans="5:18" s="102" customFormat="1" ht="18" customHeight="1" x14ac:dyDescent="0.25">
      <c r="E175" s="39"/>
      <c r="F175" s="39"/>
      <c r="G175" s="39"/>
      <c r="H175" s="118"/>
      <c r="I175" s="118"/>
      <c r="J175" s="119"/>
      <c r="K175" s="39"/>
      <c r="L175" s="39"/>
      <c r="M175" s="39"/>
      <c r="N175" s="39"/>
      <c r="O175" s="119"/>
      <c r="P175" s="39"/>
      <c r="Q175" s="39"/>
      <c r="R175" s="39"/>
    </row>
    <row r="176" spans="5:18" s="102" customFormat="1" ht="18" customHeight="1" x14ac:dyDescent="0.25">
      <c r="E176" s="39"/>
      <c r="F176" s="39"/>
      <c r="G176" s="39"/>
      <c r="H176" s="118"/>
      <c r="I176" s="118"/>
      <c r="J176" s="119"/>
      <c r="K176" s="39"/>
      <c r="L176" s="39"/>
      <c r="M176" s="39"/>
      <c r="N176" s="39"/>
      <c r="O176" s="119"/>
      <c r="P176" s="39"/>
      <c r="Q176" s="39"/>
      <c r="R176" s="39"/>
    </row>
    <row r="177" spans="5:18" s="102" customFormat="1" ht="18" customHeight="1" x14ac:dyDescent="0.25">
      <c r="E177" s="39"/>
      <c r="F177" s="39"/>
      <c r="G177" s="39"/>
      <c r="H177" s="118"/>
      <c r="I177" s="118"/>
      <c r="J177" s="119"/>
      <c r="K177" s="39"/>
      <c r="L177" s="39"/>
      <c r="M177" s="39"/>
      <c r="N177" s="39"/>
      <c r="O177" s="119"/>
      <c r="P177" s="39"/>
      <c r="Q177" s="39"/>
      <c r="R177" s="39"/>
    </row>
    <row r="178" spans="5:18" s="102" customFormat="1" ht="18" customHeight="1" x14ac:dyDescent="0.25">
      <c r="E178" s="39"/>
      <c r="F178" s="39"/>
      <c r="G178" s="39"/>
      <c r="H178" s="118"/>
      <c r="I178" s="118"/>
      <c r="J178" s="119"/>
      <c r="K178" s="39"/>
      <c r="L178" s="39"/>
      <c r="M178" s="39"/>
      <c r="N178" s="39"/>
      <c r="O178" s="119"/>
      <c r="P178" s="39"/>
      <c r="Q178" s="39"/>
      <c r="R178" s="39"/>
    </row>
    <row r="179" spans="5:18" s="102" customFormat="1" ht="18" customHeight="1" x14ac:dyDescent="0.25">
      <c r="E179" s="39"/>
      <c r="F179" s="39"/>
      <c r="G179" s="39"/>
      <c r="H179" s="118"/>
      <c r="I179" s="118"/>
      <c r="J179" s="119"/>
      <c r="K179" s="39"/>
      <c r="L179" s="39"/>
      <c r="M179" s="39"/>
      <c r="N179" s="39"/>
      <c r="O179" s="119"/>
      <c r="P179" s="39"/>
      <c r="Q179" s="39"/>
      <c r="R179" s="39"/>
    </row>
    <row r="180" spans="5:18" s="102" customFormat="1" ht="18" customHeight="1" x14ac:dyDescent="0.25">
      <c r="E180" s="39"/>
      <c r="F180" s="39"/>
      <c r="G180" s="39"/>
      <c r="H180" s="118"/>
      <c r="I180" s="118"/>
      <c r="J180" s="119"/>
      <c r="K180" s="39"/>
      <c r="L180" s="39"/>
      <c r="M180" s="39"/>
      <c r="N180" s="39"/>
      <c r="O180" s="119"/>
      <c r="P180" s="39"/>
      <c r="Q180" s="39"/>
      <c r="R180" s="39"/>
    </row>
    <row r="181" spans="5:18" s="102" customFormat="1" ht="18" customHeight="1" x14ac:dyDescent="0.25">
      <c r="E181" s="39"/>
      <c r="F181" s="39"/>
      <c r="G181" s="39"/>
      <c r="H181" s="118"/>
      <c r="I181" s="118"/>
      <c r="J181" s="119"/>
      <c r="K181" s="39"/>
      <c r="L181" s="39"/>
      <c r="M181" s="39"/>
      <c r="N181" s="39"/>
      <c r="O181" s="119"/>
      <c r="P181" s="39"/>
      <c r="Q181" s="39"/>
      <c r="R181" s="39"/>
    </row>
    <row r="182" spans="5:18" s="102" customFormat="1" ht="18" customHeight="1" x14ac:dyDescent="0.25">
      <c r="E182" s="39"/>
      <c r="F182" s="39"/>
      <c r="G182" s="39"/>
      <c r="H182" s="118"/>
      <c r="I182" s="118"/>
      <c r="J182" s="119"/>
      <c r="K182" s="39"/>
      <c r="L182" s="39"/>
      <c r="M182" s="39"/>
      <c r="N182" s="39"/>
      <c r="O182" s="119"/>
      <c r="P182" s="39"/>
      <c r="Q182" s="39"/>
      <c r="R182" s="39"/>
    </row>
    <row r="183" spans="5:18" s="102" customFormat="1" ht="18" customHeight="1" x14ac:dyDescent="0.25">
      <c r="E183" s="39"/>
      <c r="F183" s="39"/>
      <c r="G183" s="39"/>
      <c r="H183" s="118"/>
      <c r="I183" s="118"/>
      <c r="J183" s="119"/>
      <c r="K183" s="39"/>
      <c r="L183" s="39"/>
      <c r="M183" s="39"/>
      <c r="N183" s="39"/>
      <c r="O183" s="119"/>
      <c r="P183" s="39"/>
      <c r="Q183" s="39"/>
      <c r="R183" s="39"/>
    </row>
    <row r="184" spans="5:18" s="102" customFormat="1" ht="18" customHeight="1" x14ac:dyDescent="0.25">
      <c r="E184" s="39"/>
      <c r="F184" s="39"/>
      <c r="G184" s="39"/>
      <c r="H184" s="118"/>
      <c r="I184" s="118"/>
      <c r="J184" s="119"/>
      <c r="K184" s="39"/>
      <c r="L184" s="39"/>
      <c r="M184" s="39"/>
      <c r="N184" s="39"/>
      <c r="O184" s="119"/>
      <c r="P184" s="39"/>
      <c r="Q184" s="39"/>
      <c r="R184" s="39"/>
    </row>
    <row r="185" spans="5:18" s="102" customFormat="1" ht="18" customHeight="1" x14ac:dyDescent="0.25">
      <c r="E185" s="39"/>
      <c r="F185" s="39"/>
      <c r="G185" s="39"/>
      <c r="H185" s="118"/>
      <c r="I185" s="118"/>
      <c r="J185" s="119"/>
      <c r="K185" s="39"/>
      <c r="L185" s="39"/>
      <c r="M185" s="39"/>
      <c r="N185" s="39"/>
      <c r="O185" s="119"/>
      <c r="P185" s="39"/>
      <c r="Q185" s="39"/>
      <c r="R185" s="39"/>
    </row>
    <row r="186" spans="5:18" s="102" customFormat="1" ht="18" customHeight="1" x14ac:dyDescent="0.25">
      <c r="E186" s="39"/>
      <c r="F186" s="39"/>
      <c r="G186" s="39"/>
      <c r="H186" s="118"/>
      <c r="I186" s="118"/>
      <c r="J186" s="119"/>
      <c r="K186" s="39"/>
      <c r="L186" s="39"/>
      <c r="M186" s="39"/>
      <c r="N186" s="39"/>
      <c r="O186" s="119"/>
      <c r="P186" s="39"/>
      <c r="Q186" s="39"/>
      <c r="R186" s="39"/>
    </row>
    <row r="187" spans="5:18" s="102" customFormat="1" ht="18" customHeight="1" x14ac:dyDescent="0.25">
      <c r="E187" s="39"/>
      <c r="F187" s="39"/>
      <c r="G187" s="39"/>
      <c r="H187" s="118"/>
      <c r="I187" s="118"/>
      <c r="J187" s="119"/>
      <c r="K187" s="39"/>
      <c r="L187" s="39"/>
      <c r="M187" s="39"/>
      <c r="N187" s="39"/>
      <c r="O187" s="119"/>
      <c r="P187" s="39"/>
      <c r="Q187" s="39"/>
      <c r="R187" s="39"/>
    </row>
    <row r="188" spans="5:18" s="102" customFormat="1" ht="18" customHeight="1" x14ac:dyDescent="0.25">
      <c r="E188" s="39"/>
      <c r="F188" s="39"/>
      <c r="G188" s="39"/>
      <c r="H188" s="118"/>
      <c r="I188" s="118"/>
      <c r="J188" s="119"/>
      <c r="K188" s="39"/>
      <c r="L188" s="39"/>
      <c r="M188" s="39"/>
      <c r="N188" s="39"/>
      <c r="O188" s="119"/>
      <c r="P188" s="39"/>
      <c r="Q188" s="39"/>
      <c r="R188" s="39"/>
    </row>
    <row r="189" spans="5:18" s="102" customFormat="1" ht="18" customHeight="1" x14ac:dyDescent="0.25">
      <c r="E189" s="39"/>
      <c r="F189" s="39"/>
      <c r="G189" s="39"/>
      <c r="H189" s="118"/>
      <c r="I189" s="118"/>
      <c r="J189" s="119"/>
      <c r="K189" s="39"/>
      <c r="L189" s="39"/>
      <c r="M189" s="39"/>
      <c r="N189" s="39"/>
      <c r="O189" s="119"/>
      <c r="P189" s="39"/>
      <c r="Q189" s="39"/>
      <c r="R189" s="39"/>
    </row>
    <row r="190" spans="5:18" s="102" customFormat="1" ht="18" customHeight="1" x14ac:dyDescent="0.25">
      <c r="E190" s="39"/>
      <c r="F190" s="39"/>
      <c r="G190" s="39"/>
      <c r="H190" s="118"/>
      <c r="I190" s="118"/>
      <c r="J190" s="119"/>
      <c r="K190" s="39"/>
      <c r="L190" s="39"/>
      <c r="M190" s="39"/>
      <c r="N190" s="39"/>
      <c r="O190" s="119"/>
      <c r="P190" s="39"/>
      <c r="Q190" s="39"/>
      <c r="R190" s="39"/>
    </row>
    <row r="191" spans="5:18" s="102" customFormat="1" ht="18" customHeight="1" x14ac:dyDescent="0.25">
      <c r="E191" s="39"/>
      <c r="F191" s="39"/>
      <c r="G191" s="39"/>
      <c r="H191" s="118"/>
      <c r="I191" s="118"/>
      <c r="J191" s="119"/>
      <c r="K191" s="39"/>
      <c r="L191" s="39"/>
      <c r="M191" s="39"/>
      <c r="N191" s="39"/>
      <c r="O191" s="119"/>
      <c r="P191" s="39"/>
      <c r="Q191" s="39"/>
      <c r="R191" s="39"/>
    </row>
    <row r="192" spans="5:18" s="102" customFormat="1" ht="18" customHeight="1" x14ac:dyDescent="0.25">
      <c r="E192" s="39"/>
      <c r="F192" s="39"/>
      <c r="G192" s="39"/>
      <c r="H192" s="118"/>
      <c r="I192" s="118"/>
      <c r="J192" s="119"/>
      <c r="K192" s="39"/>
      <c r="L192" s="39"/>
      <c r="M192" s="39"/>
      <c r="N192" s="39"/>
      <c r="O192" s="119"/>
      <c r="P192" s="39"/>
      <c r="Q192" s="39"/>
      <c r="R192" s="39"/>
    </row>
    <row r="193" spans="5:18" s="102" customFormat="1" ht="18" customHeight="1" x14ac:dyDescent="0.25">
      <c r="E193" s="39"/>
      <c r="F193" s="39"/>
      <c r="G193" s="39"/>
      <c r="H193" s="118"/>
      <c r="I193" s="118"/>
      <c r="J193" s="119"/>
      <c r="K193" s="39"/>
      <c r="L193" s="39"/>
      <c r="M193" s="39"/>
      <c r="N193" s="39"/>
      <c r="O193" s="119"/>
      <c r="P193" s="39"/>
      <c r="Q193" s="39"/>
      <c r="R193" s="39"/>
    </row>
    <row r="194" spans="5:18" s="102" customFormat="1" ht="18" customHeight="1" x14ac:dyDescent="0.25">
      <c r="E194" s="39"/>
      <c r="F194" s="39"/>
      <c r="G194" s="39"/>
      <c r="H194" s="118"/>
      <c r="I194" s="118"/>
      <c r="J194" s="119"/>
      <c r="K194" s="39"/>
      <c r="L194" s="39"/>
      <c r="M194" s="39"/>
      <c r="N194" s="39"/>
      <c r="O194" s="119"/>
      <c r="P194" s="39"/>
      <c r="Q194" s="39"/>
      <c r="R194" s="39"/>
    </row>
    <row r="195" spans="5:18" s="102" customFormat="1" ht="18" customHeight="1" x14ac:dyDescent="0.25">
      <c r="E195" s="39"/>
      <c r="F195" s="39"/>
      <c r="G195" s="39"/>
      <c r="H195" s="118"/>
      <c r="I195" s="118"/>
      <c r="J195" s="119"/>
      <c r="K195" s="39"/>
      <c r="L195" s="39"/>
      <c r="M195" s="39"/>
      <c r="N195" s="39"/>
      <c r="O195" s="119"/>
      <c r="P195" s="39"/>
      <c r="Q195" s="39"/>
      <c r="R195" s="39"/>
    </row>
    <row r="196" spans="5:18" s="102" customFormat="1" ht="18" customHeight="1" x14ac:dyDescent="0.25">
      <c r="E196" s="39"/>
      <c r="F196" s="39"/>
      <c r="G196" s="39"/>
      <c r="H196" s="118"/>
      <c r="I196" s="118"/>
      <c r="J196" s="119"/>
      <c r="K196" s="39"/>
      <c r="L196" s="39"/>
      <c r="M196" s="39"/>
      <c r="N196" s="39"/>
      <c r="O196" s="119"/>
      <c r="P196" s="39"/>
      <c r="Q196" s="39"/>
      <c r="R196" s="39"/>
    </row>
    <row r="197" spans="5:18" s="102" customFormat="1" ht="18" customHeight="1" x14ac:dyDescent="0.25">
      <c r="E197" s="39"/>
      <c r="F197" s="39"/>
      <c r="G197" s="39"/>
      <c r="H197" s="118"/>
      <c r="I197" s="118"/>
      <c r="J197" s="119"/>
      <c r="K197" s="39"/>
      <c r="L197" s="39"/>
      <c r="M197" s="39"/>
      <c r="N197" s="39"/>
      <c r="O197" s="119"/>
      <c r="P197" s="39"/>
      <c r="Q197" s="39"/>
      <c r="R197" s="39"/>
    </row>
    <row r="198" spans="5:18" s="102" customFormat="1" ht="18" customHeight="1" x14ac:dyDescent="0.25">
      <c r="E198" s="39"/>
      <c r="F198" s="39"/>
      <c r="G198" s="39"/>
      <c r="H198" s="118"/>
      <c r="I198" s="118"/>
      <c r="J198" s="119"/>
      <c r="K198" s="39"/>
      <c r="L198" s="39"/>
      <c r="M198" s="39"/>
      <c r="N198" s="39"/>
      <c r="O198" s="119"/>
      <c r="P198" s="39"/>
      <c r="Q198" s="39"/>
      <c r="R198" s="39"/>
    </row>
    <row r="199" spans="5:18" s="102" customFormat="1" ht="18" customHeight="1" x14ac:dyDescent="0.25">
      <c r="E199" s="39"/>
      <c r="F199" s="39"/>
      <c r="G199" s="39"/>
      <c r="H199" s="118"/>
      <c r="I199" s="118"/>
      <c r="J199" s="119"/>
      <c r="K199" s="39"/>
      <c r="L199" s="39"/>
      <c r="M199" s="39"/>
      <c r="N199" s="39"/>
      <c r="O199" s="119"/>
      <c r="P199" s="39"/>
      <c r="Q199" s="39"/>
      <c r="R199" s="39"/>
    </row>
    <row r="200" spans="5:18" s="102" customFormat="1" ht="18" customHeight="1" x14ac:dyDescent="0.25">
      <c r="E200" s="39"/>
      <c r="F200" s="39"/>
      <c r="G200" s="39"/>
      <c r="H200" s="118"/>
      <c r="I200" s="118"/>
      <c r="J200" s="119"/>
      <c r="K200" s="39"/>
      <c r="L200" s="39"/>
      <c r="M200" s="39"/>
      <c r="N200" s="39"/>
      <c r="O200" s="119"/>
      <c r="P200" s="39"/>
      <c r="Q200" s="39"/>
      <c r="R200" s="39"/>
    </row>
    <row r="201" spans="5:18" s="102" customFormat="1" ht="18" customHeight="1" x14ac:dyDescent="0.25">
      <c r="E201" s="39"/>
      <c r="F201" s="39"/>
      <c r="G201" s="39"/>
      <c r="H201" s="118"/>
      <c r="I201" s="118"/>
      <c r="J201" s="119"/>
      <c r="K201" s="39"/>
      <c r="L201" s="39"/>
      <c r="M201" s="39"/>
      <c r="N201" s="39"/>
      <c r="O201" s="119"/>
      <c r="P201" s="39"/>
      <c r="Q201" s="39"/>
      <c r="R201" s="39"/>
    </row>
    <row r="202" spans="5:18" s="102" customFormat="1" ht="18" customHeight="1" x14ac:dyDescent="0.25">
      <c r="E202" s="39"/>
      <c r="F202" s="39"/>
      <c r="G202" s="39"/>
      <c r="H202" s="118"/>
      <c r="I202" s="118"/>
      <c r="J202" s="119"/>
      <c r="K202" s="39"/>
      <c r="L202" s="39"/>
      <c r="M202" s="39"/>
      <c r="N202" s="39"/>
      <c r="O202" s="119"/>
      <c r="P202" s="39"/>
      <c r="Q202" s="39"/>
      <c r="R202" s="39"/>
    </row>
    <row r="203" spans="5:18" s="102" customFormat="1" ht="18" customHeight="1" x14ac:dyDescent="0.25">
      <c r="E203" s="39"/>
      <c r="F203" s="39"/>
      <c r="G203" s="39"/>
      <c r="H203" s="118"/>
      <c r="I203" s="118"/>
      <c r="J203" s="119"/>
      <c r="K203" s="39"/>
      <c r="L203" s="39"/>
      <c r="M203" s="39"/>
      <c r="N203" s="39"/>
      <c r="O203" s="119"/>
      <c r="P203" s="39"/>
      <c r="Q203" s="39"/>
      <c r="R203" s="39"/>
    </row>
    <row r="204" spans="5:18" s="102" customFormat="1" ht="18" customHeight="1" x14ac:dyDescent="0.25">
      <c r="E204" s="39"/>
      <c r="F204" s="39"/>
      <c r="G204" s="39"/>
      <c r="H204" s="118"/>
      <c r="I204" s="118"/>
      <c r="J204" s="119"/>
      <c r="K204" s="39"/>
      <c r="L204" s="39"/>
      <c r="M204" s="39"/>
      <c r="N204" s="39"/>
      <c r="O204" s="119"/>
      <c r="P204" s="39"/>
      <c r="Q204" s="39"/>
      <c r="R204" s="39"/>
    </row>
    <row r="205" spans="5:18" s="102" customFormat="1" ht="18" customHeight="1" x14ac:dyDescent="0.25">
      <c r="E205" s="39"/>
      <c r="F205" s="39"/>
      <c r="G205" s="39"/>
      <c r="H205" s="118"/>
      <c r="I205" s="118"/>
      <c r="J205" s="119"/>
      <c r="K205" s="39"/>
      <c r="L205" s="39"/>
      <c r="M205" s="39"/>
      <c r="N205" s="39"/>
      <c r="O205" s="119"/>
      <c r="P205" s="39"/>
      <c r="Q205" s="39"/>
      <c r="R205" s="39"/>
    </row>
    <row r="206" spans="5:18" s="102" customFormat="1" ht="18" customHeight="1" x14ac:dyDescent="0.25">
      <c r="E206" s="39"/>
      <c r="F206" s="39"/>
      <c r="G206" s="39"/>
      <c r="H206" s="118"/>
      <c r="I206" s="118"/>
      <c r="J206" s="119"/>
      <c r="K206" s="39"/>
      <c r="L206" s="39"/>
      <c r="M206" s="39"/>
      <c r="N206" s="39"/>
      <c r="O206" s="119"/>
      <c r="P206" s="39"/>
      <c r="Q206" s="39"/>
      <c r="R206" s="39"/>
    </row>
    <row r="207" spans="5:18" s="102" customFormat="1" ht="18" customHeight="1" x14ac:dyDescent="0.25">
      <c r="E207" s="39"/>
      <c r="F207" s="39"/>
      <c r="G207" s="39"/>
      <c r="H207" s="118"/>
      <c r="I207" s="118"/>
      <c r="J207" s="119"/>
      <c r="K207" s="39"/>
      <c r="L207" s="39"/>
      <c r="M207" s="39"/>
      <c r="N207" s="39"/>
      <c r="O207" s="119"/>
      <c r="P207" s="39"/>
      <c r="Q207" s="39"/>
      <c r="R207" s="39"/>
    </row>
    <row r="208" spans="5:18" s="102" customFormat="1" ht="18" customHeight="1" x14ac:dyDescent="0.25">
      <c r="E208" s="39"/>
      <c r="F208" s="39"/>
      <c r="G208" s="39"/>
      <c r="H208" s="118"/>
      <c r="I208" s="118"/>
      <c r="J208" s="119"/>
      <c r="K208" s="39"/>
      <c r="L208" s="39"/>
      <c r="M208" s="39"/>
      <c r="N208" s="39"/>
      <c r="O208" s="119"/>
      <c r="P208" s="39"/>
      <c r="Q208" s="39"/>
      <c r="R208" s="39"/>
    </row>
    <row r="209" spans="5:18" s="102" customFormat="1" ht="18" customHeight="1" x14ac:dyDescent="0.25">
      <c r="E209" s="39"/>
      <c r="F209" s="39"/>
      <c r="G209" s="39"/>
      <c r="H209" s="118"/>
      <c r="I209" s="118"/>
      <c r="J209" s="119"/>
      <c r="K209" s="39"/>
      <c r="L209" s="39"/>
      <c r="M209" s="39"/>
      <c r="N209" s="39"/>
      <c r="O209" s="119"/>
      <c r="P209" s="39"/>
      <c r="Q209" s="39"/>
      <c r="R209" s="39"/>
    </row>
    <row r="210" spans="5:18" s="102" customFormat="1" ht="18" customHeight="1" x14ac:dyDescent="0.25">
      <c r="E210" s="39"/>
      <c r="F210" s="39"/>
      <c r="G210" s="39"/>
      <c r="H210" s="118"/>
      <c r="I210" s="118"/>
      <c r="J210" s="119"/>
      <c r="K210" s="39"/>
      <c r="L210" s="39"/>
      <c r="M210" s="39"/>
      <c r="N210" s="39"/>
      <c r="O210" s="119"/>
      <c r="P210" s="39"/>
      <c r="Q210" s="39"/>
      <c r="R210" s="39"/>
    </row>
    <row r="211" spans="5:18" s="102" customFormat="1" ht="18" customHeight="1" x14ac:dyDescent="0.25">
      <c r="E211" s="39"/>
      <c r="F211" s="39"/>
      <c r="G211" s="39"/>
      <c r="H211" s="118"/>
      <c r="I211" s="118"/>
      <c r="J211" s="119"/>
      <c r="K211" s="39"/>
      <c r="L211" s="39"/>
      <c r="M211" s="39"/>
      <c r="N211" s="39"/>
      <c r="O211" s="119"/>
      <c r="P211" s="39"/>
      <c r="Q211" s="39"/>
      <c r="R211" s="39"/>
    </row>
    <row r="212" spans="5:18" s="102" customFormat="1" ht="18" customHeight="1" x14ac:dyDescent="0.25">
      <c r="E212" s="39"/>
      <c r="F212" s="39"/>
      <c r="G212" s="39"/>
      <c r="H212" s="118"/>
      <c r="I212" s="118"/>
      <c r="J212" s="119"/>
      <c r="K212" s="39"/>
      <c r="L212" s="39"/>
      <c r="M212" s="39"/>
      <c r="N212" s="39"/>
      <c r="O212" s="119"/>
      <c r="P212" s="39"/>
      <c r="Q212" s="39"/>
      <c r="R212" s="39"/>
    </row>
    <row r="213" spans="5:18" s="102" customFormat="1" ht="18" customHeight="1" x14ac:dyDescent="0.25">
      <c r="E213" s="39"/>
      <c r="F213" s="39"/>
      <c r="G213" s="39"/>
      <c r="H213" s="118"/>
      <c r="I213" s="118"/>
      <c r="J213" s="119"/>
      <c r="K213" s="39"/>
      <c r="L213" s="39"/>
      <c r="M213" s="39"/>
      <c r="N213" s="39"/>
      <c r="O213" s="119"/>
      <c r="P213" s="39"/>
      <c r="Q213" s="39"/>
      <c r="R213" s="39"/>
    </row>
    <row r="214" spans="5:18" s="102" customFormat="1" ht="18" customHeight="1" x14ac:dyDescent="0.25">
      <c r="E214" s="39"/>
      <c r="F214" s="39"/>
      <c r="G214" s="39"/>
      <c r="H214" s="118"/>
      <c r="I214" s="118"/>
      <c r="J214" s="119"/>
      <c r="K214" s="39"/>
      <c r="L214" s="39"/>
      <c r="M214" s="39"/>
      <c r="N214" s="39"/>
      <c r="O214" s="119"/>
      <c r="P214" s="39"/>
      <c r="Q214" s="39"/>
      <c r="R214" s="39"/>
    </row>
    <row r="215" spans="5:18" s="102" customFormat="1" ht="18" customHeight="1" x14ac:dyDescent="0.25">
      <c r="E215" s="39"/>
      <c r="F215" s="39"/>
      <c r="G215" s="39"/>
      <c r="H215" s="118"/>
      <c r="I215" s="118"/>
      <c r="J215" s="119"/>
      <c r="K215" s="39"/>
      <c r="L215" s="39"/>
      <c r="M215" s="39"/>
      <c r="N215" s="39"/>
      <c r="O215" s="119"/>
      <c r="P215" s="39"/>
      <c r="Q215" s="39"/>
      <c r="R215" s="39"/>
    </row>
    <row r="216" spans="5:18" s="102" customFormat="1" ht="18" customHeight="1" x14ac:dyDescent="0.25">
      <c r="E216" s="39"/>
      <c r="F216" s="39"/>
      <c r="G216" s="39"/>
      <c r="H216" s="118"/>
      <c r="I216" s="118"/>
      <c r="J216" s="119"/>
      <c r="K216" s="39"/>
      <c r="L216" s="39"/>
      <c r="M216" s="39"/>
      <c r="N216" s="39"/>
      <c r="O216" s="119"/>
      <c r="P216" s="39"/>
      <c r="Q216" s="39"/>
      <c r="R216" s="39"/>
    </row>
    <row r="217" spans="5:18" s="102" customFormat="1" ht="18" customHeight="1" x14ac:dyDescent="0.25">
      <c r="E217" s="39"/>
      <c r="F217" s="39"/>
      <c r="G217" s="39"/>
      <c r="H217" s="118"/>
      <c r="I217" s="118"/>
      <c r="J217" s="119"/>
      <c r="K217" s="39"/>
      <c r="L217" s="39"/>
      <c r="M217" s="39"/>
      <c r="N217" s="39"/>
      <c r="O217" s="119"/>
      <c r="P217" s="39"/>
      <c r="Q217" s="39"/>
      <c r="R217" s="39"/>
    </row>
    <row r="218" spans="5:18" s="102" customFormat="1" ht="18" customHeight="1" x14ac:dyDescent="0.25">
      <c r="E218" s="39"/>
      <c r="F218" s="39"/>
      <c r="G218" s="39"/>
      <c r="H218" s="118"/>
      <c r="I218" s="118"/>
      <c r="J218" s="119"/>
      <c r="K218" s="39"/>
      <c r="L218" s="39"/>
      <c r="M218" s="39"/>
      <c r="N218" s="39"/>
      <c r="O218" s="119"/>
      <c r="P218" s="39"/>
      <c r="Q218" s="39"/>
      <c r="R218" s="39"/>
    </row>
    <row r="219" spans="5:18" s="102" customFormat="1" ht="18" customHeight="1" x14ac:dyDescent="0.25">
      <c r="E219" s="39"/>
      <c r="F219" s="39"/>
      <c r="G219" s="39"/>
      <c r="H219" s="118"/>
      <c r="I219" s="118"/>
      <c r="J219" s="119"/>
      <c r="K219" s="39"/>
      <c r="L219" s="39"/>
      <c r="M219" s="39"/>
      <c r="N219" s="39"/>
      <c r="O219" s="119"/>
      <c r="P219" s="39"/>
      <c r="Q219" s="39"/>
      <c r="R219" s="39"/>
    </row>
    <row r="220" spans="5:18" s="102" customFormat="1" ht="18" customHeight="1" x14ac:dyDescent="0.25">
      <c r="E220" s="39"/>
      <c r="F220" s="39"/>
      <c r="G220" s="39"/>
      <c r="H220" s="118"/>
      <c r="I220" s="118"/>
      <c r="J220" s="119"/>
      <c r="K220" s="39"/>
      <c r="L220" s="39"/>
      <c r="M220" s="39"/>
      <c r="N220" s="39"/>
      <c r="O220" s="119"/>
      <c r="P220" s="39"/>
      <c r="Q220" s="39"/>
      <c r="R220" s="39"/>
    </row>
    <row r="221" spans="5:18" s="102" customFormat="1" ht="18" customHeight="1" x14ac:dyDescent="0.25">
      <c r="E221" s="39"/>
      <c r="F221" s="39"/>
      <c r="G221" s="39"/>
      <c r="H221" s="118"/>
      <c r="I221" s="118"/>
      <c r="J221" s="119"/>
      <c r="K221" s="39"/>
      <c r="L221" s="39"/>
      <c r="M221" s="39"/>
      <c r="N221" s="39"/>
      <c r="O221" s="119"/>
      <c r="P221" s="39"/>
      <c r="Q221" s="39"/>
      <c r="R221" s="39"/>
    </row>
    <row r="222" spans="5:18" s="102" customFormat="1" ht="18" customHeight="1" x14ac:dyDescent="0.25">
      <c r="E222" s="39"/>
      <c r="F222" s="39"/>
      <c r="G222" s="39"/>
      <c r="H222" s="118"/>
      <c r="I222" s="118"/>
      <c r="J222" s="119"/>
      <c r="K222" s="39"/>
      <c r="L222" s="39"/>
      <c r="M222" s="39"/>
      <c r="N222" s="39"/>
      <c r="O222" s="119"/>
      <c r="P222" s="39"/>
      <c r="Q222" s="39"/>
      <c r="R222" s="39"/>
    </row>
    <row r="223" spans="5:18" s="102" customFormat="1" ht="18" customHeight="1" x14ac:dyDescent="0.25">
      <c r="E223" s="39"/>
      <c r="F223" s="39"/>
      <c r="G223" s="39"/>
      <c r="H223" s="118"/>
      <c r="I223" s="118"/>
      <c r="J223" s="119"/>
      <c r="K223" s="39"/>
      <c r="L223" s="39"/>
      <c r="M223" s="39"/>
      <c r="N223" s="39"/>
      <c r="O223" s="119"/>
      <c r="P223" s="39"/>
      <c r="Q223" s="39"/>
      <c r="R223" s="39"/>
    </row>
    <row r="224" spans="5:18" s="102" customFormat="1" ht="18" customHeight="1" x14ac:dyDescent="0.25">
      <c r="E224" s="39"/>
      <c r="F224" s="39"/>
      <c r="G224" s="39"/>
      <c r="H224" s="118"/>
      <c r="I224" s="118"/>
      <c r="J224" s="119"/>
      <c r="K224" s="39"/>
      <c r="L224" s="39"/>
      <c r="M224" s="39"/>
      <c r="N224" s="39"/>
      <c r="O224" s="119"/>
      <c r="P224" s="39"/>
      <c r="Q224" s="39"/>
      <c r="R224" s="39"/>
    </row>
    <row r="225" spans="5:18" s="102" customFormat="1" ht="18" customHeight="1" x14ac:dyDescent="0.25">
      <c r="E225" s="39"/>
      <c r="F225" s="39"/>
      <c r="G225" s="39"/>
      <c r="H225" s="118"/>
      <c r="I225" s="118"/>
      <c r="J225" s="119"/>
      <c r="K225" s="39"/>
      <c r="L225" s="39"/>
      <c r="M225" s="39"/>
      <c r="N225" s="39"/>
      <c r="O225" s="119"/>
      <c r="P225" s="39"/>
      <c r="Q225" s="39"/>
      <c r="R225" s="39"/>
    </row>
    <row r="226" spans="5:18" s="102" customFormat="1" ht="18" customHeight="1" x14ac:dyDescent="0.25">
      <c r="E226" s="39"/>
      <c r="F226" s="39"/>
      <c r="G226" s="39"/>
      <c r="H226" s="118"/>
      <c r="I226" s="118"/>
      <c r="J226" s="119"/>
      <c r="K226" s="39"/>
      <c r="L226" s="39"/>
      <c r="M226" s="39"/>
      <c r="N226" s="39"/>
      <c r="O226" s="119"/>
      <c r="P226" s="39"/>
      <c r="Q226" s="39"/>
      <c r="R226" s="39"/>
    </row>
    <row r="227" spans="5:18" s="102" customFormat="1" ht="18" customHeight="1" x14ac:dyDescent="0.25">
      <c r="E227" s="39"/>
      <c r="F227" s="39"/>
      <c r="G227" s="39"/>
      <c r="H227" s="118"/>
      <c r="I227" s="118"/>
      <c r="J227" s="119"/>
      <c r="K227" s="39"/>
      <c r="L227" s="39"/>
      <c r="M227" s="39"/>
      <c r="N227" s="39"/>
      <c r="O227" s="119"/>
      <c r="P227" s="39"/>
      <c r="Q227" s="39"/>
      <c r="R227" s="39"/>
    </row>
    <row r="228" spans="5:18" s="102" customFormat="1" ht="18" customHeight="1" x14ac:dyDescent="0.25">
      <c r="E228" s="39"/>
      <c r="F228" s="39"/>
      <c r="G228" s="39"/>
      <c r="H228" s="118"/>
      <c r="I228" s="118"/>
      <c r="J228" s="119"/>
      <c r="K228" s="39"/>
      <c r="L228" s="39"/>
      <c r="M228" s="39"/>
      <c r="N228" s="39"/>
      <c r="O228" s="119"/>
      <c r="P228" s="39"/>
      <c r="Q228" s="39"/>
      <c r="R228" s="39"/>
    </row>
    <row r="229" spans="5:18" s="102" customFormat="1" ht="18" customHeight="1" x14ac:dyDescent="0.25">
      <c r="E229" s="39"/>
      <c r="F229" s="39"/>
      <c r="G229" s="39"/>
      <c r="H229" s="118"/>
      <c r="I229" s="118"/>
      <c r="J229" s="119"/>
      <c r="K229" s="39"/>
      <c r="L229" s="39"/>
      <c r="M229" s="39"/>
      <c r="N229" s="39"/>
      <c r="O229" s="119"/>
      <c r="P229" s="39"/>
      <c r="Q229" s="39"/>
      <c r="R229" s="39"/>
    </row>
    <row r="230" spans="5:18" s="102" customFormat="1" ht="18" customHeight="1" x14ac:dyDescent="0.25">
      <c r="E230" s="39"/>
      <c r="F230" s="39"/>
      <c r="G230" s="39"/>
      <c r="H230" s="118"/>
      <c r="I230" s="118"/>
      <c r="J230" s="119"/>
      <c r="K230" s="39"/>
      <c r="L230" s="39"/>
      <c r="M230" s="39"/>
      <c r="N230" s="39"/>
      <c r="O230" s="119"/>
      <c r="P230" s="39"/>
      <c r="Q230" s="39"/>
      <c r="R230" s="39"/>
    </row>
    <row r="231" spans="5:18" s="102" customFormat="1" ht="18" customHeight="1" x14ac:dyDescent="0.25">
      <c r="E231" s="39"/>
      <c r="F231" s="39"/>
      <c r="G231" s="39"/>
      <c r="H231" s="118"/>
      <c r="I231" s="118"/>
      <c r="J231" s="119"/>
      <c r="K231" s="39"/>
      <c r="L231" s="39"/>
      <c r="M231" s="39"/>
      <c r="N231" s="39"/>
      <c r="O231" s="119"/>
      <c r="P231" s="39"/>
      <c r="Q231" s="39"/>
      <c r="R231" s="39"/>
    </row>
    <row r="232" spans="5:18" s="102" customFormat="1" ht="18" customHeight="1" x14ac:dyDescent="0.25">
      <c r="E232" s="39"/>
      <c r="F232" s="39"/>
      <c r="G232" s="39"/>
      <c r="H232" s="118"/>
      <c r="I232" s="118"/>
      <c r="J232" s="119"/>
      <c r="K232" s="39"/>
      <c r="L232" s="39"/>
      <c r="M232" s="39"/>
      <c r="N232" s="39"/>
      <c r="O232" s="119"/>
      <c r="P232" s="39"/>
      <c r="Q232" s="39"/>
      <c r="R232" s="39"/>
    </row>
    <row r="233" spans="5:18" s="102" customFormat="1" ht="18" customHeight="1" x14ac:dyDescent="0.25">
      <c r="E233" s="39"/>
      <c r="F233" s="39"/>
      <c r="G233" s="39"/>
      <c r="H233" s="118"/>
      <c r="I233" s="118"/>
      <c r="J233" s="119"/>
      <c r="K233" s="39"/>
      <c r="L233" s="39"/>
      <c r="M233" s="39"/>
      <c r="N233" s="39"/>
      <c r="O233" s="119"/>
      <c r="P233" s="39"/>
      <c r="Q233" s="39"/>
      <c r="R233" s="39"/>
    </row>
    <row r="234" spans="5:18" s="102" customFormat="1" ht="18" customHeight="1" x14ac:dyDescent="0.25">
      <c r="E234" s="39"/>
      <c r="F234" s="39"/>
      <c r="G234" s="39"/>
      <c r="H234" s="118"/>
      <c r="I234" s="118"/>
      <c r="J234" s="119"/>
      <c r="K234" s="39"/>
      <c r="L234" s="39"/>
      <c r="M234" s="39"/>
      <c r="N234" s="39"/>
      <c r="O234" s="119"/>
      <c r="P234" s="39"/>
      <c r="Q234" s="39"/>
      <c r="R234" s="39"/>
    </row>
    <row r="235" spans="5:18" s="102" customFormat="1" ht="18" customHeight="1" x14ac:dyDescent="0.25">
      <c r="E235" s="39"/>
      <c r="F235" s="39"/>
      <c r="G235" s="39"/>
      <c r="H235" s="118"/>
      <c r="I235" s="118"/>
      <c r="J235" s="119"/>
      <c r="K235" s="39"/>
      <c r="L235" s="39"/>
      <c r="M235" s="39"/>
      <c r="N235" s="39"/>
      <c r="O235" s="119"/>
      <c r="P235" s="39"/>
      <c r="Q235" s="39"/>
      <c r="R235" s="39"/>
    </row>
    <row r="236" spans="5:18" s="102" customFormat="1" ht="18" customHeight="1" x14ac:dyDescent="0.25">
      <c r="E236" s="39"/>
      <c r="F236" s="39"/>
      <c r="G236" s="39"/>
      <c r="H236" s="118"/>
      <c r="I236" s="118"/>
      <c r="J236" s="119"/>
      <c r="K236" s="39"/>
      <c r="L236" s="39"/>
      <c r="M236" s="39"/>
      <c r="N236" s="39"/>
      <c r="O236" s="119"/>
      <c r="P236" s="39"/>
      <c r="Q236" s="39"/>
      <c r="R236" s="39"/>
    </row>
    <row r="237" spans="5:18" s="102" customFormat="1" ht="18" customHeight="1" x14ac:dyDescent="0.25">
      <c r="E237" s="39"/>
      <c r="F237" s="39"/>
      <c r="G237" s="39"/>
      <c r="H237" s="118"/>
      <c r="I237" s="118"/>
      <c r="J237" s="119"/>
      <c r="K237" s="39"/>
      <c r="L237" s="39"/>
      <c r="M237" s="39"/>
      <c r="N237" s="39"/>
      <c r="O237" s="119"/>
      <c r="P237" s="39"/>
      <c r="Q237" s="39"/>
      <c r="R237" s="39"/>
    </row>
    <row r="238" spans="5:18" s="102" customFormat="1" ht="18" customHeight="1" x14ac:dyDescent="0.25">
      <c r="E238" s="39"/>
      <c r="F238" s="39"/>
      <c r="G238" s="39"/>
      <c r="H238" s="118"/>
      <c r="I238" s="118"/>
      <c r="J238" s="119"/>
      <c r="K238" s="39"/>
      <c r="L238" s="39"/>
      <c r="M238" s="39"/>
      <c r="N238" s="39"/>
      <c r="O238" s="119"/>
      <c r="P238" s="39"/>
      <c r="Q238" s="39"/>
      <c r="R238" s="39"/>
    </row>
    <row r="239" spans="5:18" s="102" customFormat="1" ht="18" customHeight="1" x14ac:dyDescent="0.25">
      <c r="E239" s="39"/>
      <c r="F239" s="39"/>
      <c r="G239" s="39"/>
      <c r="H239" s="118"/>
      <c r="I239" s="118"/>
      <c r="J239" s="119"/>
      <c r="K239" s="39"/>
      <c r="L239" s="39"/>
      <c r="M239" s="39"/>
      <c r="N239" s="39"/>
      <c r="O239" s="119"/>
      <c r="P239" s="39"/>
      <c r="Q239" s="39"/>
      <c r="R239" s="39"/>
    </row>
    <row r="240" spans="5:18" s="102" customFormat="1" ht="18" customHeight="1" x14ac:dyDescent="0.25">
      <c r="E240" s="39"/>
      <c r="F240" s="39"/>
      <c r="G240" s="39"/>
      <c r="H240" s="118"/>
      <c r="I240" s="118"/>
      <c r="J240" s="119"/>
      <c r="K240" s="39"/>
      <c r="L240" s="39"/>
      <c r="M240" s="39"/>
      <c r="N240" s="39"/>
      <c r="O240" s="119"/>
      <c r="P240" s="39"/>
      <c r="Q240" s="39"/>
      <c r="R240" s="39"/>
    </row>
    <row r="241" spans="5:18" s="102" customFormat="1" ht="18" customHeight="1" x14ac:dyDescent="0.25">
      <c r="E241" s="39"/>
      <c r="F241" s="39"/>
      <c r="G241" s="39"/>
      <c r="H241" s="118"/>
      <c r="I241" s="118"/>
      <c r="J241" s="119"/>
      <c r="K241" s="39"/>
      <c r="L241" s="39"/>
      <c r="M241" s="39"/>
      <c r="N241" s="39"/>
      <c r="O241" s="119"/>
      <c r="P241" s="39"/>
      <c r="Q241" s="39"/>
      <c r="R241" s="39"/>
    </row>
    <row r="242" spans="5:18" s="102" customFormat="1" ht="18" customHeight="1" x14ac:dyDescent="0.25">
      <c r="E242" s="39"/>
      <c r="F242" s="39"/>
      <c r="G242" s="39"/>
      <c r="H242" s="118"/>
      <c r="I242" s="118"/>
      <c r="J242" s="119"/>
      <c r="K242" s="39"/>
      <c r="L242" s="39"/>
      <c r="M242" s="39"/>
      <c r="N242" s="39"/>
      <c r="O242" s="119"/>
      <c r="P242" s="39"/>
      <c r="Q242" s="39"/>
      <c r="R242" s="39"/>
    </row>
    <row r="243" spans="5:18" s="102" customFormat="1" ht="18" customHeight="1" x14ac:dyDescent="0.25">
      <c r="E243" s="39"/>
      <c r="F243" s="39"/>
      <c r="G243" s="39"/>
      <c r="H243" s="118"/>
      <c r="I243" s="118"/>
      <c r="J243" s="119"/>
      <c r="K243" s="39"/>
      <c r="L243" s="39"/>
      <c r="M243" s="39"/>
      <c r="N243" s="39"/>
      <c r="O243" s="119"/>
      <c r="P243" s="39"/>
      <c r="Q243" s="39"/>
      <c r="R243" s="39"/>
    </row>
    <row r="244" spans="5:18" s="102" customFormat="1" ht="18" customHeight="1" x14ac:dyDescent="0.25">
      <c r="E244" s="39"/>
      <c r="F244" s="39"/>
      <c r="G244" s="39"/>
      <c r="H244" s="118"/>
      <c r="I244" s="118"/>
      <c r="J244" s="119"/>
      <c r="K244" s="39"/>
      <c r="L244" s="39"/>
      <c r="M244" s="39"/>
      <c r="N244" s="39"/>
      <c r="O244" s="119"/>
      <c r="P244" s="39"/>
      <c r="Q244" s="39"/>
      <c r="R244" s="39"/>
    </row>
    <row r="245" spans="5:18" s="102" customFormat="1" ht="18" customHeight="1" x14ac:dyDescent="0.25">
      <c r="E245" s="39"/>
      <c r="F245" s="39"/>
      <c r="G245" s="39"/>
      <c r="H245" s="118"/>
      <c r="I245" s="118"/>
      <c r="J245" s="119"/>
      <c r="K245" s="39"/>
      <c r="L245" s="39"/>
      <c r="M245" s="39"/>
      <c r="N245" s="39"/>
      <c r="O245" s="119"/>
      <c r="P245" s="39"/>
      <c r="Q245" s="39"/>
      <c r="R245" s="39"/>
    </row>
    <row r="246" spans="5:18" s="102" customFormat="1" ht="18" customHeight="1" x14ac:dyDescent="0.25">
      <c r="E246" s="39"/>
      <c r="F246" s="39"/>
      <c r="G246" s="39"/>
      <c r="H246" s="118"/>
      <c r="I246" s="118"/>
      <c r="J246" s="119"/>
      <c r="K246" s="39"/>
      <c r="L246" s="39"/>
      <c r="M246" s="39"/>
      <c r="N246" s="39"/>
      <c r="O246" s="119"/>
      <c r="P246" s="39"/>
      <c r="Q246" s="39"/>
      <c r="R246" s="39"/>
    </row>
  </sheetData>
  <mergeCells count="18">
    <mergeCell ref="A23:G23"/>
    <mergeCell ref="A18:G18"/>
    <mergeCell ref="A20:G20"/>
    <mergeCell ref="A21:G21"/>
    <mergeCell ref="A22:G22"/>
    <mergeCell ref="G6:G7"/>
    <mergeCell ref="H6:K6"/>
    <mergeCell ref="M6:N6"/>
    <mergeCell ref="A1:O1"/>
    <mergeCell ref="A2:O2"/>
    <mergeCell ref="A3:O3"/>
    <mergeCell ref="A4:O4"/>
    <mergeCell ref="A5:O5"/>
    <mergeCell ref="A6:A7"/>
    <mergeCell ref="B6:B7"/>
    <mergeCell ref="C6:C7"/>
    <mergeCell ref="D6:D7"/>
    <mergeCell ref="E6:F7"/>
  </mergeCells>
  <printOptions horizontalCentered="1"/>
  <pageMargins left="0.19685039370078741" right="0.19685039370078741" top="0.59055118110236227" bottom="0.59055118110236227" header="0.27559055118110237" footer="0.19685039370078741"/>
  <pageSetup paperSize="9" scale="64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11</vt:i4>
      </vt:variant>
    </vt:vector>
  </HeadingPairs>
  <TitlesOfParts>
    <vt:vector size="18" baseType="lpstr">
      <vt:lpstr>SP 31_12_2012</vt:lpstr>
      <vt:lpstr>giornale</vt:lpstr>
      <vt:lpstr>EVOLUZIONE SP</vt:lpstr>
      <vt:lpstr>1.CONSUNTIVO</vt:lpstr>
      <vt:lpstr>2.RIPARTO</vt:lpstr>
      <vt:lpstr>3.STATO PATRIMONIALE</vt:lpstr>
      <vt:lpstr>4.ACQUA</vt:lpstr>
      <vt:lpstr>'1.CONSUNTIVO'!Area_stampa</vt:lpstr>
      <vt:lpstr>'2.RIPARTO'!Area_stampa</vt:lpstr>
      <vt:lpstr>'3.STATO PATRIMONIALE'!Area_stampa</vt:lpstr>
      <vt:lpstr>'4.ACQUA'!Area_stampa</vt:lpstr>
      <vt:lpstr>'EVOLUZIONE SP'!Area_stampa</vt:lpstr>
      <vt:lpstr>giornale!Area_stampa</vt:lpstr>
      <vt:lpstr>'SP 31_12_2012'!Area_stampa</vt:lpstr>
      <vt:lpstr>'2.RIPARTO'!Titoli_stampa</vt:lpstr>
      <vt:lpstr>'4.ACQUA'!Titoli_stampa</vt:lpstr>
      <vt:lpstr>'EVOLUZIONE SP'!Titoli_stampa</vt:lpstr>
      <vt:lpstr>giornale!Titoli_stampa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Carrino</dc:creator>
  <cp:lastModifiedBy>Paolo</cp:lastModifiedBy>
  <cp:lastPrinted>2013-10-26T09:52:17Z</cp:lastPrinted>
  <dcterms:created xsi:type="dcterms:W3CDTF">2013-10-18T15:54:18Z</dcterms:created>
  <dcterms:modified xsi:type="dcterms:W3CDTF">2013-10-26T11:12:57Z</dcterms:modified>
</cp:coreProperties>
</file>